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Cấp nước" sheetId="1" r:id="rId1"/>
    <sheet name="Thoát nước" sheetId="2" r:id="rId2"/>
    <sheet name="Vật tư thiết bị" sheetId="3" r:id="rId3"/>
  </sheets>
  <definedNames>
    <definedName name="_xlnm._FilterDatabase" localSheetId="0" hidden="1">'Cấp nước'!$A$7:$W$7</definedName>
  </definedNames>
  <calcPr fullCalcOnLoad="1"/>
</workbook>
</file>

<file path=xl/sharedStrings.xml><?xml version="1.0" encoding="utf-8"?>
<sst xmlns="http://schemas.openxmlformats.org/spreadsheetml/2006/main" count="117" uniqueCount="96">
  <si>
    <t>STT</t>
  </si>
  <si>
    <t>Tổng chiều dài 
đường ống cn (km)</t>
  </si>
  <si>
    <t>Tiêu thụ 
điện (Kwh/m3)</t>
  </si>
  <si>
    <t>Tên Công ty</t>
  </si>
  <si>
    <t>Thiết kế</t>
  </si>
  <si>
    <t>Vận hành</t>
  </si>
  <si>
    <t>Tỷ lệ dân được cung cấp
nước sạch (%)</t>
  </si>
  <si>
    <t>Công ty CP Cấp nước Cần Thơ 2</t>
  </si>
  <si>
    <t>Kinh doanh</t>
  </si>
  <si>
    <t>Hành chính</t>
  </si>
  <si>
    <t>Sản xuất</t>
  </si>
  <si>
    <t xml:space="preserve">Sinh hoạt </t>
  </si>
  <si>
    <t>Công ty CP Cấp Thoát nước Trà Vinh</t>
  </si>
  <si>
    <t>Bình quân</t>
  </si>
  <si>
    <t>Năm CP</t>
  </si>
  <si>
    <t>Tổng</t>
  </si>
  <si>
    <t>&lt;8</t>
  </si>
  <si>
    <t>Tỷ lệ 
vốn NN (%)</t>
  </si>
  <si>
    <t>Số lượng
 đấu nối</t>
  </si>
  <si>
    <t>4500-9200</t>
  </si>
  <si>
    <t>&lt;15</t>
  </si>
  <si>
    <t xml:space="preserve">Công ty CP CTN-CTĐT Hậu Giang </t>
  </si>
  <si>
    <t>Công ty CP CTN-MT Kiến Tường</t>
  </si>
  <si>
    <t xml:space="preserve">Tổng công suất 
(m3/ngđ) </t>
  </si>
  <si>
    <t>5,300-11,400</t>
  </si>
  <si>
    <t>6,608-11,304</t>
  </si>
  <si>
    <t>6,000-7,500</t>
  </si>
  <si>
    <t>8,400-11,000</t>
  </si>
  <si>
    <t>?</t>
  </si>
  <si>
    <t>&lt;1</t>
  </si>
  <si>
    <t>0.15-0.17</t>
  </si>
  <si>
    <t>Công ty CP BOO Nước Thủ Đức</t>
  </si>
  <si>
    <t>Thu gom</t>
  </si>
  <si>
    <t>Tổng lượng bùn thải
(m3/ng)</t>
  </si>
  <si>
    <t>Tỷ lệ 
bao phủ DVTN (%)</t>
  </si>
  <si>
    <t>Chung</t>
  </si>
  <si>
    <t>TN Mưa</t>
  </si>
  <si>
    <t>TN Thải</t>
  </si>
  <si>
    <t>Tỷ lệ NT được XL (%)</t>
  </si>
  <si>
    <t>4,800-7.700</t>
  </si>
  <si>
    <t>Nguồn nhân lực (người)</t>
  </si>
  <si>
    <t>Công ty TNHH MTV CTN Kiên Giang</t>
  </si>
  <si>
    <t xml:space="preserve">TT NS và VSMT NT Bà Rịa-Vũng Tàu </t>
  </si>
  <si>
    <t>NMXL</t>
  </si>
  <si>
    <t>Năm 
CP</t>
  </si>
  <si>
    <t>0.33-0.36</t>
  </si>
  <si>
    <t>Công ty CP Cấp Nước Bà Rịa-Vũng Tàu</t>
  </si>
  <si>
    <t>Công ty CP Cấp Nước Đồng Nai</t>
  </si>
  <si>
    <t>Công ty CP Cấp Nước Vĩnh Long</t>
  </si>
  <si>
    <t>Công ty CP Cấp Thoát Nước Bến Tre</t>
  </si>
  <si>
    <t>Công ty CP Cấp Thoát Nước Long An</t>
  </si>
  <si>
    <t>Công ty CP Cấp Nước Cà Mau</t>
  </si>
  <si>
    <t>Công ty CP Điện-Nước An Giang</t>
  </si>
  <si>
    <t>Công ty CP Cấp Nước Sóc Trăng</t>
  </si>
  <si>
    <t>Công ty CP Cấp Nước Phú Mỹ</t>
  </si>
  <si>
    <t>Công ty CP Cấp Nước và DVĐT Bến Lức</t>
  </si>
  <si>
    <t>Công ty CP Cấp Nước-MTĐT Đồng Tháp</t>
  </si>
  <si>
    <t>Công ty TNHH MTV Cấp Nước Tiền Giang</t>
  </si>
  <si>
    <t>Công ty CP Cấp Nước Kênh Đông</t>
  </si>
  <si>
    <t>Công ty CP Nước-MT Bình Dương (BIWASE)</t>
  </si>
  <si>
    <t>Công ty CP Cấp Thoát Nước Cần Thơ</t>
  </si>
  <si>
    <t>Công ty CP Cấp Nước Bạc Liêu</t>
  </si>
  <si>
    <t>Công ty CP Cấp Thoát Nước Bình Phước</t>
  </si>
  <si>
    <t>Công ty TNHH Nước Đồng Tháp</t>
  </si>
  <si>
    <t>Công ty TNHH Cấp Nước Hà Lan</t>
  </si>
  <si>
    <t>Công ty CP Nước Thủ Dầu Một</t>
  </si>
  <si>
    <t>Công ty TNHH CTN Mỏ Cày</t>
  </si>
  <si>
    <t>TT NS và VSMT NT Bình Thuận</t>
  </si>
  <si>
    <t>Công ty CP CN - DVĐT Vĩnh Hưng</t>
  </si>
  <si>
    <t>HỘI CẤP THOÁT NƯỚC VIỆT NAM</t>
  </si>
  <si>
    <t>CHI HỘI CẤP THOÁT NƯỚC MIỀN NAM</t>
  </si>
  <si>
    <t>Tỷ lệ 
thất thoát nước (%)</t>
  </si>
  <si>
    <t>Công ty CP Cấp Thoát Nước Tây Ninh</t>
  </si>
  <si>
    <t>Tổng Công ty CN Sài Gòn-SAWACO</t>
  </si>
  <si>
    <t>BẢNG TỔNG HỢP SỐ LIỆU HỘI VIÊN CẤP NƯỚC</t>
  </si>
  <si>
    <t>Doanh thu 2019 
(Triệu đồng)</t>
  </si>
  <si>
    <t>Tăng trưởng so với 2018 (%)</t>
  </si>
  <si>
    <t>LN trước thuế 2019 
(Triệu đồng)</t>
  </si>
  <si>
    <t>NĂM 2019</t>
  </si>
  <si>
    <t>BẢNG TỔNG HỢP SỐ LIỆU HỘI VIÊN THOÁT NƯỚC</t>
  </si>
  <si>
    <t>Giá nước đang áp dụng (đồng/m3)</t>
  </si>
  <si>
    <t>Số đấu nối (khách hàng)</t>
  </si>
  <si>
    <t xml:space="preserve">Tổng công suất 
(m3/ng.đêm) </t>
  </si>
  <si>
    <t>Tổng chiều dài 
mạng lưới đường ống (km)</t>
  </si>
  <si>
    <t>Đấu nối vào MLTN (%)</t>
  </si>
  <si>
    <t>BẢNG TỔNG HỢP SỐ LIỆU HỘI VIÊN VẬT TƯ-THIẾT BỊ-DỊCH VỤ</t>
  </si>
  <si>
    <t>Doanh thu 2019 
(triệu đồng)</t>
  </si>
  <si>
    <t>Tăng trưởng 
so với 2018
 (%)</t>
  </si>
  <si>
    <t>Lợi nhuận 2019 
(triệu đồng)</t>
  </si>
  <si>
    <t>Ống cấp I</t>
  </si>
  <si>
    <t>Ống cấp II</t>
  </si>
  <si>
    <t>Ống cấp III</t>
  </si>
  <si>
    <t>Giá bán sỉ</t>
  </si>
  <si>
    <t>Giá DVTN &amp; XLNT hiện tại (đồng/m3)</t>
  </si>
  <si>
    <t>Lĩnh vực
kinh doanh</t>
  </si>
  <si>
    <t>LN trước thuế 2019 
(triệu đồng)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</si>
</sst>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"/>
    <numFmt numFmtId="189" formatCode="0.00;[Red]0.00"/>
    <numFmt numFmtId="190" formatCode="0.000;[Red]0.000"/>
    <numFmt numFmtId="191" formatCode="0.0000;[Red]0.0000"/>
    <numFmt numFmtId="192" formatCode="0;[Red]0"/>
    <numFmt numFmtId="193" formatCode="0.0;[Red]0.0"/>
    <numFmt numFmtId="194" formatCode="[$-809]d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00"/>
    <numFmt numFmtId="201" formatCode="d\.m\.yy;@"/>
    <numFmt numFmtId="202" formatCode="&quot;£&quot;#,##0.00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#,##0_ ;[Red]\-#,##0\ "/>
    <numFmt numFmtId="207" formatCode="0.00000"/>
    <numFmt numFmtId="208" formatCode="[$-409]h:mm:ss\ AM/PM"/>
    <numFmt numFmtId="209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2" fontId="44" fillId="0" borderId="0" xfId="0" applyNumberFormat="1" applyFont="1" applyAlignment="1">
      <alignment horizontal="center"/>
    </xf>
    <xf numFmtId="204" fontId="0" fillId="0" borderId="0" xfId="42" applyNumberFormat="1" applyFont="1" applyAlignment="1">
      <alignment/>
    </xf>
    <xf numFmtId="204" fontId="44" fillId="0" borderId="0" xfId="42" applyNumberFormat="1" applyFont="1" applyAlignment="1">
      <alignment horizontal="right"/>
    </xf>
    <xf numFmtId="204" fontId="44" fillId="0" borderId="0" xfId="42" applyNumberFormat="1" applyFont="1" applyAlignment="1">
      <alignment horizontal="center"/>
    </xf>
    <xf numFmtId="203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0" fillId="0" borderId="0" xfId="0" applyNumberFormat="1" applyAlignment="1">
      <alignment/>
    </xf>
    <xf numFmtId="20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5" fillId="0" borderId="10" xfId="0" applyFont="1" applyFill="1" applyBorder="1" applyAlignment="1">
      <alignment horizontal="center"/>
    </xf>
    <xf numFmtId="204" fontId="44" fillId="0" borderId="0" xfId="42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89" fontId="46" fillId="0" borderId="11" xfId="0" applyNumberFormat="1" applyFont="1" applyBorder="1" applyAlignment="1">
      <alignment horizontal="center"/>
    </xf>
    <xf numFmtId="189" fontId="45" fillId="0" borderId="0" xfId="0" applyNumberFormat="1" applyFont="1" applyAlignment="1">
      <alignment horizontal="center"/>
    </xf>
    <xf numFmtId="189" fontId="45" fillId="0" borderId="0" xfId="0" applyNumberFormat="1" applyFont="1" applyAlignment="1">
      <alignment horizontal="center" vertical="center"/>
    </xf>
    <xf numFmtId="3" fontId="47" fillId="0" borderId="12" xfId="0" applyNumberFormat="1" applyFont="1" applyBorder="1" applyAlignment="1">
      <alignment vertical="center"/>
    </xf>
    <xf numFmtId="1" fontId="47" fillId="0" borderId="12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vertical="center"/>
    </xf>
    <xf numFmtId="204" fontId="47" fillId="0" borderId="13" xfId="42" applyNumberFormat="1" applyFont="1" applyBorder="1" applyAlignment="1">
      <alignment/>
    </xf>
    <xf numFmtId="185" fontId="47" fillId="0" borderId="13" xfId="42" applyFont="1" applyBorder="1" applyAlignment="1">
      <alignment/>
    </xf>
    <xf numFmtId="204" fontId="47" fillId="0" borderId="12" xfId="42" applyNumberFormat="1" applyFont="1" applyBorder="1" applyAlignment="1">
      <alignment vertical="center" wrapText="1"/>
    </xf>
    <xf numFmtId="203" fontId="47" fillId="0" borderId="13" xfId="42" applyNumberFormat="1" applyFont="1" applyBorder="1" applyAlignment="1">
      <alignment/>
    </xf>
    <xf numFmtId="204" fontId="47" fillId="0" borderId="13" xfId="42" applyNumberFormat="1" applyFont="1" applyBorder="1" applyAlignment="1">
      <alignment vertical="center"/>
    </xf>
    <xf numFmtId="189" fontId="47" fillId="0" borderId="0" xfId="0" applyNumberFormat="1" applyFont="1" applyAlignment="1">
      <alignment/>
    </xf>
    <xf numFmtId="3" fontId="45" fillId="0" borderId="13" xfId="0" applyNumberFormat="1" applyFont="1" applyBorder="1" applyAlignment="1">
      <alignment horizontal="center"/>
    </xf>
    <xf numFmtId="189" fontId="45" fillId="0" borderId="13" xfId="0" applyNumberFormat="1" applyFont="1" applyBorder="1" applyAlignment="1">
      <alignment horizontal="left"/>
    </xf>
    <xf numFmtId="1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04" fontId="45" fillId="0" borderId="13" xfId="42" applyNumberFormat="1" applyFont="1" applyBorder="1" applyAlignment="1">
      <alignment horizontal="right"/>
    </xf>
    <xf numFmtId="203" fontId="45" fillId="0" borderId="13" xfId="42" applyNumberFormat="1" applyFont="1" applyBorder="1" applyAlignment="1">
      <alignment horizontal="right"/>
    </xf>
    <xf numFmtId="185" fontId="45" fillId="0" borderId="13" xfId="42" applyFont="1" applyBorder="1" applyAlignment="1">
      <alignment horizontal="right"/>
    </xf>
    <xf numFmtId="2" fontId="45" fillId="0" borderId="13" xfId="0" applyNumberFormat="1" applyFont="1" applyBorder="1" applyAlignment="1">
      <alignment horizontal="right"/>
    </xf>
    <xf numFmtId="0" fontId="45" fillId="0" borderId="13" xfId="0" applyNumberFormat="1" applyFont="1" applyBorder="1" applyAlignment="1">
      <alignment horizontal="right"/>
    </xf>
    <xf numFmtId="204" fontId="45" fillId="0" borderId="13" xfId="42" applyNumberFormat="1" applyFont="1" applyBorder="1" applyAlignment="1">
      <alignment horizontal="center"/>
    </xf>
    <xf numFmtId="204" fontId="45" fillId="0" borderId="0" xfId="42" applyNumberFormat="1" applyFont="1" applyAlignment="1">
      <alignment horizontal="left"/>
    </xf>
    <xf numFmtId="2" fontId="48" fillId="0" borderId="0" xfId="0" applyNumberFormat="1" applyFont="1" applyAlignment="1">
      <alignment horizontal="center"/>
    </xf>
    <xf numFmtId="3" fontId="45" fillId="0" borderId="13" xfId="0" applyNumberFormat="1" applyFont="1" applyBorder="1" applyAlignment="1">
      <alignment horizontal="left"/>
    </xf>
    <xf numFmtId="203" fontId="45" fillId="0" borderId="0" xfId="42" applyNumberFormat="1" applyFont="1" applyAlignment="1">
      <alignment horizontal="right"/>
    </xf>
    <xf numFmtId="189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204" fontId="45" fillId="0" borderId="0" xfId="42" applyNumberFormat="1" applyFont="1" applyAlignment="1">
      <alignment horizontal="right"/>
    </xf>
    <xf numFmtId="185" fontId="45" fillId="0" borderId="0" xfId="42" applyFont="1" applyAlignment="1">
      <alignment horizontal="right"/>
    </xf>
    <xf numFmtId="2" fontId="45" fillId="0" borderId="0" xfId="0" applyNumberFormat="1" applyFont="1" applyAlignment="1">
      <alignment horizontal="right"/>
    </xf>
    <xf numFmtId="0" fontId="45" fillId="0" borderId="0" xfId="0" applyNumberFormat="1" applyFont="1" applyAlignment="1">
      <alignment horizontal="right"/>
    </xf>
    <xf numFmtId="204" fontId="45" fillId="0" borderId="0" xfId="42" applyNumberFormat="1" applyFont="1" applyAlignment="1">
      <alignment horizontal="center"/>
    </xf>
    <xf numFmtId="203" fontId="45" fillId="0" borderId="13" xfId="42" applyNumberFormat="1" applyFont="1" applyBorder="1" applyAlignment="1">
      <alignment horizontal="center"/>
    </xf>
    <xf numFmtId="203" fontId="45" fillId="0" borderId="0" xfId="42" applyNumberFormat="1" applyFont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204" fontId="49" fillId="0" borderId="13" xfId="42" applyNumberFormat="1" applyFont="1" applyBorder="1" applyAlignment="1">
      <alignment horizontal="right"/>
    </xf>
    <xf numFmtId="203" fontId="49" fillId="0" borderId="13" xfId="42" applyNumberFormat="1" applyFont="1" applyBorder="1" applyAlignment="1">
      <alignment horizontal="center"/>
    </xf>
    <xf numFmtId="203" fontId="49" fillId="0" borderId="13" xfId="42" applyNumberFormat="1" applyFont="1" applyBorder="1" applyAlignment="1">
      <alignment horizontal="right"/>
    </xf>
    <xf numFmtId="185" fontId="49" fillId="0" borderId="13" xfId="42" applyFont="1" applyBorder="1" applyAlignment="1">
      <alignment horizontal="right"/>
    </xf>
    <xf numFmtId="2" fontId="49" fillId="0" borderId="13" xfId="0" applyNumberFormat="1" applyFont="1" applyBorder="1" applyAlignment="1">
      <alignment horizontal="right"/>
    </xf>
    <xf numFmtId="0" fontId="49" fillId="0" borderId="13" xfId="0" applyNumberFormat="1" applyFont="1" applyBorder="1" applyAlignment="1">
      <alignment horizontal="right"/>
    </xf>
    <xf numFmtId="204" fontId="49" fillId="0" borderId="13" xfId="42" applyNumberFormat="1" applyFont="1" applyBorder="1" applyAlignment="1">
      <alignment horizontal="center"/>
    </xf>
    <xf numFmtId="204" fontId="50" fillId="0" borderId="13" xfId="42" applyNumberFormat="1" applyFont="1" applyBorder="1" applyAlignment="1">
      <alignment/>
    </xf>
    <xf numFmtId="0" fontId="49" fillId="0" borderId="10" xfId="0" applyFont="1" applyFill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03" fontId="49" fillId="0" borderId="0" xfId="42" applyNumberFormat="1" applyFont="1" applyAlignment="1">
      <alignment horizontal="right"/>
    </xf>
    <xf numFmtId="203" fontId="49" fillId="33" borderId="13" xfId="42" applyNumberFormat="1" applyFont="1" applyFill="1" applyBorder="1" applyAlignment="1">
      <alignment horizontal="right"/>
    </xf>
    <xf numFmtId="185" fontId="49" fillId="33" borderId="13" xfId="42" applyFont="1" applyFill="1" applyBorder="1" applyAlignment="1">
      <alignment horizontal="right"/>
    </xf>
    <xf numFmtId="2" fontId="49" fillId="33" borderId="13" xfId="0" applyNumberFormat="1" applyFont="1" applyFill="1" applyBorder="1" applyAlignment="1">
      <alignment horizontal="right"/>
    </xf>
    <xf numFmtId="206" fontId="49" fillId="0" borderId="13" xfId="42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204" fontId="47" fillId="0" borderId="14" xfId="42" applyNumberFormat="1" applyFont="1" applyBorder="1" applyAlignment="1">
      <alignment horizontal="center" vertical="center" wrapText="1"/>
    </xf>
    <xf numFmtId="189" fontId="47" fillId="0" borderId="0" xfId="0" applyNumberFormat="1" applyFont="1" applyAlignment="1">
      <alignment horizontal="left"/>
    </xf>
    <xf numFmtId="3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03" fontId="47" fillId="0" borderId="12" xfId="42" applyNumberFormat="1" applyFont="1" applyBorder="1" applyAlignment="1">
      <alignment horizontal="center" vertical="center" wrapText="1"/>
    </xf>
    <xf numFmtId="204" fontId="47" fillId="0" borderId="10" xfId="42" applyNumberFormat="1" applyFont="1" applyBorder="1" applyAlignment="1">
      <alignment vertical="center" wrapText="1"/>
    </xf>
    <xf numFmtId="189" fontId="46" fillId="0" borderId="0" xfId="0" applyNumberFormat="1" applyFont="1" applyBorder="1" applyAlignment="1">
      <alignment horizontal="center"/>
    </xf>
    <xf numFmtId="189" fontId="46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185" fontId="47" fillId="0" borderId="13" xfId="42" applyNumberFormat="1" applyFont="1" applyBorder="1" applyAlignment="1">
      <alignment/>
    </xf>
    <xf numFmtId="185" fontId="47" fillId="0" borderId="0" xfId="0" applyNumberFormat="1" applyFont="1" applyAlignment="1">
      <alignment/>
    </xf>
    <xf numFmtId="185" fontId="49" fillId="0" borderId="13" xfId="42" applyNumberFormat="1" applyFont="1" applyBorder="1" applyAlignment="1">
      <alignment horizontal="right"/>
    </xf>
    <xf numFmtId="204" fontId="45" fillId="0" borderId="13" xfId="42" applyNumberFormat="1" applyFont="1" applyBorder="1" applyAlignment="1">
      <alignment/>
    </xf>
    <xf numFmtId="0" fontId="45" fillId="0" borderId="13" xfId="0" applyFont="1" applyBorder="1" applyAlignment="1">
      <alignment horizontal="center"/>
    </xf>
    <xf numFmtId="204" fontId="49" fillId="0" borderId="13" xfId="42" applyNumberFormat="1" applyFont="1" applyBorder="1" applyAlignment="1">
      <alignment/>
    </xf>
    <xf numFmtId="185" fontId="49" fillId="0" borderId="13" xfId="0" applyNumberFormat="1" applyFont="1" applyBorder="1" applyAlignment="1">
      <alignment/>
    </xf>
    <xf numFmtId="203" fontId="49" fillId="0" borderId="13" xfId="0" applyNumberFormat="1" applyFont="1" applyBorder="1" applyAlignment="1">
      <alignment/>
    </xf>
    <xf numFmtId="2" fontId="49" fillId="0" borderId="13" xfId="0" applyNumberFormat="1" applyFont="1" applyBorder="1" applyAlignment="1">
      <alignment/>
    </xf>
    <xf numFmtId="204" fontId="49" fillId="0" borderId="13" xfId="42" applyNumberFormat="1" applyFont="1" applyFill="1" applyBorder="1" applyAlignment="1">
      <alignment horizontal="right"/>
    </xf>
    <xf numFmtId="1" fontId="45" fillId="0" borderId="13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04" fontId="45" fillId="0" borderId="0" xfId="42" applyNumberFormat="1" applyFont="1" applyAlignment="1">
      <alignment/>
    </xf>
    <xf numFmtId="2" fontId="49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85" fontId="45" fillId="0" borderId="0" xfId="0" applyNumberFormat="1" applyFont="1" applyAlignment="1">
      <alignment/>
    </xf>
    <xf numFmtId="203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204" fontId="48" fillId="0" borderId="0" xfId="42" applyNumberFormat="1" applyFont="1" applyAlignment="1">
      <alignment/>
    </xf>
    <xf numFmtId="0" fontId="48" fillId="0" borderId="0" xfId="0" applyFont="1" applyAlignment="1">
      <alignment horizontal="center"/>
    </xf>
    <xf numFmtId="185" fontId="48" fillId="0" borderId="0" xfId="0" applyNumberFormat="1" applyFont="1" applyAlignment="1">
      <alignment/>
    </xf>
    <xf numFmtId="203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89" fontId="51" fillId="0" borderId="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 vertical="center"/>
    </xf>
    <xf numFmtId="204" fontId="47" fillId="0" borderId="10" xfId="42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204" fontId="47" fillId="0" borderId="15" xfId="42" applyNumberFormat="1" applyFont="1" applyBorder="1" applyAlignment="1">
      <alignment horizontal="center" vertical="center" wrapText="1"/>
    </xf>
    <xf numFmtId="189" fontId="45" fillId="0" borderId="13" xfId="0" applyNumberFormat="1" applyFont="1" applyFill="1" applyBorder="1" applyAlignment="1">
      <alignment horizontal="left"/>
    </xf>
    <xf numFmtId="189" fontId="45" fillId="0" borderId="13" xfId="0" applyNumberFormat="1" applyFont="1" applyFill="1" applyBorder="1" applyAlignment="1">
      <alignment horizontal="left" wrapText="1"/>
    </xf>
    <xf numFmtId="204" fontId="45" fillId="0" borderId="13" xfId="42" applyNumberFormat="1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 horizontal="center"/>
    </xf>
    <xf numFmtId="204" fontId="45" fillId="0" borderId="13" xfId="42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204" fontId="47" fillId="0" borderId="13" xfId="42" applyNumberFormat="1" applyFont="1" applyBorder="1" applyAlignment="1">
      <alignment horizontal="center" vertical="center" wrapText="1"/>
    </xf>
    <xf numFmtId="189" fontId="47" fillId="0" borderId="0" xfId="0" applyNumberFormat="1" applyFont="1" applyAlignment="1">
      <alignment horizontal="center"/>
    </xf>
    <xf numFmtId="209" fontId="47" fillId="0" borderId="16" xfId="42" applyNumberFormat="1" applyFont="1" applyBorder="1" applyAlignment="1">
      <alignment horizontal="center" vertical="center" wrapText="1"/>
    </xf>
    <xf numFmtId="209" fontId="0" fillId="0" borderId="17" xfId="0" applyNumberFormat="1" applyBorder="1" applyAlignment="1">
      <alignment horizontal="center" vertical="center" wrapText="1"/>
    </xf>
    <xf numFmtId="189" fontId="51" fillId="0" borderId="11" xfId="0" applyNumberFormat="1" applyFont="1" applyBorder="1" applyAlignment="1">
      <alignment horizontal="center"/>
    </xf>
    <xf numFmtId="185" fontId="47" fillId="0" borderId="17" xfId="42" applyFont="1" applyBorder="1" applyAlignment="1">
      <alignment horizontal="center" vertical="center" wrapText="1"/>
    </xf>
    <xf numFmtId="185" fontId="47" fillId="0" borderId="11" xfId="42" applyFont="1" applyBorder="1" applyAlignment="1">
      <alignment horizontal="center" vertical="center" wrapText="1"/>
    </xf>
    <xf numFmtId="185" fontId="47" fillId="0" borderId="18" xfId="42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189" fontId="51" fillId="0" borderId="0" xfId="0" applyNumberFormat="1" applyFont="1" applyBorder="1" applyAlignment="1">
      <alignment horizontal="center"/>
    </xf>
    <xf numFmtId="204" fontId="47" fillId="0" borderId="12" xfId="42" applyNumberFormat="1" applyFont="1" applyBorder="1" applyAlignment="1">
      <alignment horizontal="center" vertical="center" wrapText="1"/>
    </xf>
    <xf numFmtId="204" fontId="47" fillId="0" borderId="12" xfId="42" applyNumberFormat="1" applyFont="1" applyBorder="1" applyAlignment="1">
      <alignment horizontal="center" vertical="center"/>
    </xf>
    <xf numFmtId="185" fontId="47" fillId="0" borderId="19" xfId="42" applyNumberFormat="1" applyFont="1" applyBorder="1" applyAlignment="1">
      <alignment horizontal="center" vertical="center" wrapText="1"/>
    </xf>
    <xf numFmtId="185" fontId="47" fillId="0" borderId="12" xfId="42" applyNumberFormat="1" applyFont="1" applyBorder="1" applyAlignment="1">
      <alignment horizontal="center" vertical="center" wrapText="1"/>
    </xf>
    <xf numFmtId="203" fontId="47" fillId="0" borderId="19" xfId="42" applyNumberFormat="1" applyFont="1" applyBorder="1" applyAlignment="1">
      <alignment horizontal="center" vertical="center" wrapText="1"/>
    </xf>
    <xf numFmtId="203" fontId="47" fillId="0" borderId="12" xfId="42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3" fontId="47" fillId="0" borderId="19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209" fontId="48" fillId="0" borderId="17" xfId="0" applyNumberFormat="1" applyFont="1" applyBorder="1" applyAlignment="1">
      <alignment horizontal="center" vertical="center" wrapText="1"/>
    </xf>
    <xf numFmtId="209" fontId="47" fillId="0" borderId="13" xfId="42" applyNumberFormat="1" applyFont="1" applyBorder="1" applyAlignment="1">
      <alignment horizontal="center" vertical="center" wrapText="1"/>
    </xf>
    <xf numFmtId="209" fontId="48" fillId="0" borderId="13" xfId="0" applyNumberFormat="1" applyFont="1" applyBorder="1" applyAlignment="1">
      <alignment horizontal="center" vertical="center" wrapText="1"/>
    </xf>
    <xf numFmtId="204" fontId="47" fillId="0" borderId="14" xfId="42" applyNumberFormat="1" applyFont="1" applyBorder="1" applyAlignment="1">
      <alignment horizontal="center" vertical="center" wrapText="1"/>
    </xf>
    <xf numFmtId="204" fontId="47" fillId="0" borderId="15" xfId="42" applyNumberFormat="1" applyFont="1" applyBorder="1" applyAlignment="1">
      <alignment horizontal="center" vertical="center"/>
    </xf>
    <xf numFmtId="185" fontId="47" fillId="0" borderId="14" xfId="42" applyNumberFormat="1" applyFont="1" applyBorder="1" applyAlignment="1">
      <alignment horizontal="center" vertical="center" wrapText="1"/>
    </xf>
    <xf numFmtId="185" fontId="47" fillId="0" borderId="15" xfId="42" applyNumberFormat="1" applyFont="1" applyBorder="1" applyAlignment="1">
      <alignment horizontal="center" vertical="center" wrapText="1"/>
    </xf>
    <xf numFmtId="185" fontId="47" fillId="0" borderId="20" xfId="42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130" zoomScaleNormal="130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7" sqref="O17"/>
    </sheetView>
  </sheetViews>
  <sheetFormatPr defaultColWidth="9.140625" defaultRowHeight="15"/>
  <cols>
    <col min="1" max="1" width="4.28125" style="16" customWidth="1"/>
    <col min="2" max="2" width="35.7109375" style="41" customWidth="1"/>
    <col min="3" max="3" width="6.421875" style="42" customWidth="1"/>
    <col min="4" max="4" width="8.00390625" style="43" customWidth="1"/>
    <col min="5" max="5" width="9.8515625" style="44" customWidth="1"/>
    <col min="6" max="6" width="9.57421875" style="44" customWidth="1"/>
    <col min="7" max="7" width="8.7109375" style="50" customWidth="1"/>
    <col min="8" max="8" width="9.421875" style="44" customWidth="1"/>
    <col min="9" max="9" width="9.421875" style="40" customWidth="1"/>
    <col min="10" max="11" width="11.28125" style="45" customWidth="1"/>
    <col min="12" max="12" width="11.140625" style="45" customWidth="1"/>
    <col min="13" max="13" width="6.8515625" style="46" customWidth="1"/>
    <col min="14" max="14" width="8.7109375" style="47" customWidth="1"/>
    <col min="15" max="16" width="10.28125" style="44" customWidth="1"/>
    <col min="17" max="17" width="8.421875" style="44" customWidth="1"/>
    <col min="18" max="18" width="8.57421875" style="44" customWidth="1"/>
    <col min="19" max="19" width="8.28125" style="44" customWidth="1"/>
    <col min="20" max="20" width="10.28125" style="44" customWidth="1"/>
    <col min="21" max="21" width="9.7109375" style="44" customWidth="1"/>
    <col min="22" max="22" width="8.421875" style="48" customWidth="1"/>
    <col min="23" max="23" width="9.7109375" style="48" customWidth="1"/>
    <col min="24" max="16384" width="9.140625" style="16" customWidth="1"/>
  </cols>
  <sheetData>
    <row r="1" spans="1:2" ht="12.75">
      <c r="A1" s="116" t="s">
        <v>69</v>
      </c>
      <c r="B1" s="116"/>
    </row>
    <row r="2" spans="1:2" ht="12.75">
      <c r="A2" s="116" t="s">
        <v>70</v>
      </c>
      <c r="B2" s="116"/>
    </row>
    <row r="3" spans="1:2" ht="12.75">
      <c r="A3" s="71"/>
      <c r="B3" s="71"/>
    </row>
    <row r="4" spans="1:23" ht="18.75">
      <c r="A4" s="127" t="s">
        <v>74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18.75">
      <c r="A5" s="119" t="s">
        <v>78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s="17" customFormat="1" ht="65.25" customHeight="1">
      <c r="A6" s="72" t="s">
        <v>0</v>
      </c>
      <c r="B6" s="72" t="s">
        <v>3</v>
      </c>
      <c r="C6" s="73" t="s">
        <v>44</v>
      </c>
      <c r="D6" s="74" t="s">
        <v>17</v>
      </c>
      <c r="E6" s="128" t="s">
        <v>23</v>
      </c>
      <c r="F6" s="129"/>
      <c r="G6" s="75" t="s">
        <v>6</v>
      </c>
      <c r="H6" s="76" t="s">
        <v>18</v>
      </c>
      <c r="I6" s="120" t="s">
        <v>1</v>
      </c>
      <c r="J6" s="121"/>
      <c r="K6" s="121"/>
      <c r="L6" s="122"/>
      <c r="M6" s="123" t="s">
        <v>71</v>
      </c>
      <c r="N6" s="125" t="s">
        <v>2</v>
      </c>
      <c r="O6" s="128" t="s">
        <v>80</v>
      </c>
      <c r="P6" s="128"/>
      <c r="Q6" s="128"/>
      <c r="R6" s="128"/>
      <c r="S6" s="128"/>
      <c r="T6" s="117" t="s">
        <v>75</v>
      </c>
      <c r="U6" s="117" t="s">
        <v>76</v>
      </c>
      <c r="V6" s="117" t="s">
        <v>77</v>
      </c>
      <c r="W6" s="117" t="s">
        <v>76</v>
      </c>
    </row>
    <row r="7" spans="1:23" s="26" customFormat="1" ht="12.75" customHeight="1">
      <c r="A7" s="18"/>
      <c r="B7" s="18"/>
      <c r="C7" s="19"/>
      <c r="D7" s="20"/>
      <c r="E7" s="21" t="s">
        <v>4</v>
      </c>
      <c r="F7" s="21" t="s">
        <v>5</v>
      </c>
      <c r="G7" s="24" t="s">
        <v>13</v>
      </c>
      <c r="H7" s="23"/>
      <c r="I7" s="24" t="s">
        <v>15</v>
      </c>
      <c r="J7" s="22" t="s">
        <v>89</v>
      </c>
      <c r="K7" s="22" t="s">
        <v>90</v>
      </c>
      <c r="L7" s="22" t="s">
        <v>91</v>
      </c>
      <c r="M7" s="124"/>
      <c r="N7" s="126"/>
      <c r="O7" s="21" t="s">
        <v>92</v>
      </c>
      <c r="P7" s="21" t="s">
        <v>11</v>
      </c>
      <c r="Q7" s="25" t="s">
        <v>8</v>
      </c>
      <c r="R7" s="25" t="s">
        <v>9</v>
      </c>
      <c r="S7" s="21" t="s">
        <v>10</v>
      </c>
      <c r="T7" s="118"/>
      <c r="U7" s="118">
        <v>2019</v>
      </c>
      <c r="V7" s="118"/>
      <c r="W7" s="118">
        <v>2019</v>
      </c>
    </row>
    <row r="8" spans="1:23" ht="18" customHeight="1">
      <c r="A8" s="27">
        <v>1</v>
      </c>
      <c r="B8" s="28" t="s">
        <v>52</v>
      </c>
      <c r="C8" s="51">
        <v>2011</v>
      </c>
      <c r="D8" s="52"/>
      <c r="E8" s="53">
        <f>49000+9000+700+200+20000+400+2000+1000+5000+700+300+200+350+200+200+300+500+200+300+300+150+200+150+150+200+200+200+200+200+2000+2000+400+500+260+200+260+700+700+200+500+150+150+150+500+200+200+150+200+200+400+200+200+200+200+5000+2000+450+200+150+150+300+500+500+200+150+700+200+200+4000+6000+200+200+600+700+200+300+200+500+1000+400+200+200+2000+200+700+5000+2000+200+400+150+200+200+700+700+200+5000+5000+700+400+500+500+200+200+2000+200+1000+2400+700+400+200+200+200+2000+2000+600+1000+500+200+200+1000+200+500+200+500+500+4000+400+250+200+5000+1000+150+200+150</f>
        <v>181920</v>
      </c>
      <c r="F8" s="53">
        <f>52289+8097+1000+392+19559+802+3218+583+5356+734+195+509+479+274+685+322+615+263+315+314+224+81+19+17+404+320+338+309+221+3532+3817+1075+844+459+489+250+965+1761+503+2170+277+179+72+654+233+407+310+649+384+775+507+685+162+249+7025+2060+2353+331+97+287+226+363+509+515+514+643+683+134+4263+3804+946+889+1185+1471+749+959+719+588+1912+521+726+227+2924+766+1177+6078+1978+458+1448+772+959+531+1588+1358+555+5831+4914+786+321+1340+1390+325+241+4038+310+2320+2427+1038+1089+336+165+458+799+4326+651+407+562+356+138+1665+579+395+121+490+884+4186+478+431+462+4477+1504+214+454+300</f>
        <v>225841</v>
      </c>
      <c r="G8" s="54">
        <v>75</v>
      </c>
      <c r="H8" s="53">
        <v>458850</v>
      </c>
      <c r="I8" s="55"/>
      <c r="J8" s="56">
        <v>300</v>
      </c>
      <c r="K8" s="56"/>
      <c r="L8" s="56">
        <v>4700</v>
      </c>
      <c r="M8" s="57">
        <v>21.18</v>
      </c>
      <c r="N8" s="58">
        <v>0.301</v>
      </c>
      <c r="O8" s="53" t="s">
        <v>19</v>
      </c>
      <c r="P8" s="53"/>
      <c r="Q8" s="53">
        <v>11000</v>
      </c>
      <c r="R8" s="53">
        <v>6700</v>
      </c>
      <c r="S8" s="53">
        <v>8400</v>
      </c>
      <c r="T8" s="53">
        <v>344755</v>
      </c>
      <c r="U8" s="53">
        <v>363358</v>
      </c>
      <c r="V8" s="59">
        <v>77519</v>
      </c>
      <c r="W8" s="59">
        <v>79000</v>
      </c>
    </row>
    <row r="9" spans="1:23" ht="18" customHeight="1">
      <c r="A9" s="27">
        <v>2</v>
      </c>
      <c r="B9" s="28" t="s">
        <v>46</v>
      </c>
      <c r="C9" s="51">
        <v>2007</v>
      </c>
      <c r="D9" s="52"/>
      <c r="E9" s="60">
        <f>110000+45000+2632+7500+3000+5000</f>
        <v>173132</v>
      </c>
      <c r="F9" s="53">
        <f>120000+20000+4000+2600+3800</f>
        <v>150400</v>
      </c>
      <c r="G9" s="54">
        <v>95</v>
      </c>
      <c r="H9" s="53">
        <v>178000</v>
      </c>
      <c r="I9" s="55">
        <v>2081</v>
      </c>
      <c r="J9" s="56"/>
      <c r="K9" s="56"/>
      <c r="L9" s="56"/>
      <c r="M9" s="57" t="s">
        <v>16</v>
      </c>
      <c r="N9" s="58">
        <v>0.267</v>
      </c>
      <c r="O9" s="53">
        <v>10245</v>
      </c>
      <c r="P9" s="53"/>
      <c r="Q9" s="53">
        <v>19000</v>
      </c>
      <c r="R9" s="53">
        <v>12500</v>
      </c>
      <c r="S9" s="53"/>
      <c r="T9" s="53">
        <v>597385</v>
      </c>
      <c r="U9" s="53">
        <v>630000</v>
      </c>
      <c r="V9" s="59"/>
      <c r="W9" s="59"/>
    </row>
    <row r="10" spans="1:23" ht="18" customHeight="1">
      <c r="A10" s="27">
        <v>3</v>
      </c>
      <c r="B10" s="28" t="s">
        <v>61</v>
      </c>
      <c r="C10" s="51"/>
      <c r="D10" s="52"/>
      <c r="E10" s="60"/>
      <c r="F10" s="53"/>
      <c r="G10" s="54"/>
      <c r="H10" s="53"/>
      <c r="I10" s="55"/>
      <c r="J10" s="56"/>
      <c r="K10" s="56"/>
      <c r="L10" s="56"/>
      <c r="M10" s="57"/>
      <c r="N10" s="58"/>
      <c r="O10" s="53"/>
      <c r="P10" s="53"/>
      <c r="Q10" s="53"/>
      <c r="R10" s="53"/>
      <c r="S10" s="53"/>
      <c r="T10" s="53"/>
      <c r="U10" s="53"/>
      <c r="V10" s="59"/>
      <c r="W10" s="59"/>
    </row>
    <row r="11" spans="1:23" ht="18" customHeight="1">
      <c r="A11" s="27">
        <v>4</v>
      </c>
      <c r="B11" s="28" t="s">
        <v>49</v>
      </c>
      <c r="C11" s="51">
        <v>2015</v>
      </c>
      <c r="D11" s="52"/>
      <c r="E11" s="53">
        <f>31900+15000+3600+9500+6000</f>
        <v>66000</v>
      </c>
      <c r="F11" s="53">
        <f>(85%*31900)+(15000*81%)+(73%*3600)+(88%*9500)+(96%*6000)</f>
        <v>56013</v>
      </c>
      <c r="G11" s="54">
        <v>64.19</v>
      </c>
      <c r="H11" s="53">
        <v>81100</v>
      </c>
      <c r="I11" s="55">
        <v>898</v>
      </c>
      <c r="J11" s="56">
        <v>334</v>
      </c>
      <c r="K11" s="56"/>
      <c r="L11" s="56">
        <v>564</v>
      </c>
      <c r="M11" s="57">
        <v>23.55</v>
      </c>
      <c r="N11" s="58">
        <v>0.3452</v>
      </c>
      <c r="O11" s="53">
        <v>9900</v>
      </c>
      <c r="P11" s="53"/>
      <c r="Q11" s="53">
        <v>15600</v>
      </c>
      <c r="R11" s="53">
        <v>12000</v>
      </c>
      <c r="S11" s="53">
        <v>13500</v>
      </c>
      <c r="T11" s="53">
        <v>156060</v>
      </c>
      <c r="U11" s="53">
        <v>166548</v>
      </c>
      <c r="V11" s="59">
        <v>43045</v>
      </c>
      <c r="W11" s="59">
        <v>52326</v>
      </c>
    </row>
    <row r="12" spans="1:23" ht="18" customHeight="1">
      <c r="A12" s="27">
        <v>5</v>
      </c>
      <c r="B12" s="28" t="s">
        <v>55</v>
      </c>
      <c r="C12" s="51">
        <v>2010</v>
      </c>
      <c r="D12" s="52"/>
      <c r="E12" s="53">
        <v>12000</v>
      </c>
      <c r="F12" s="53">
        <v>12000</v>
      </c>
      <c r="G12" s="54">
        <v>90</v>
      </c>
      <c r="H12" s="53">
        <v>9829</v>
      </c>
      <c r="I12" s="55"/>
      <c r="J12" s="56">
        <v>44038</v>
      </c>
      <c r="K12" s="56"/>
      <c r="L12" s="56">
        <v>14525</v>
      </c>
      <c r="M12" s="57">
        <v>27</v>
      </c>
      <c r="N12" s="58">
        <v>0.482</v>
      </c>
      <c r="O12" s="53">
        <v>6700</v>
      </c>
      <c r="P12" s="53"/>
      <c r="Q12" s="53">
        <v>8200</v>
      </c>
      <c r="R12" s="53"/>
      <c r="S12" s="53"/>
      <c r="T12" s="53">
        <v>55143</v>
      </c>
      <c r="U12" s="53">
        <v>57700</v>
      </c>
      <c r="V12" s="59">
        <v>14282</v>
      </c>
      <c r="W12" s="59">
        <v>15600</v>
      </c>
    </row>
    <row r="13" spans="1:23" ht="18" customHeight="1">
      <c r="A13" s="27">
        <v>6</v>
      </c>
      <c r="B13" s="28" t="s">
        <v>59</v>
      </c>
      <c r="C13" s="51">
        <v>2016</v>
      </c>
      <c r="D13" s="52"/>
      <c r="E13" s="53">
        <f>90000+35000+120000+50000+30000+2800+2000+30000</f>
        <v>359800</v>
      </c>
      <c r="F13" s="53">
        <f>90605+25877+120840+23135+16877+2294+1559+8088</f>
        <v>289275</v>
      </c>
      <c r="G13" s="54">
        <v>75</v>
      </c>
      <c r="H13" s="53">
        <v>242625</v>
      </c>
      <c r="I13" s="55"/>
      <c r="J13" s="56">
        <v>730</v>
      </c>
      <c r="K13" s="56"/>
      <c r="L13" s="56">
        <v>3252</v>
      </c>
      <c r="M13" s="57">
        <v>5.77</v>
      </c>
      <c r="N13" s="58">
        <v>0.36</v>
      </c>
      <c r="O13" s="53">
        <v>8500</v>
      </c>
      <c r="P13" s="53"/>
      <c r="Q13" s="53">
        <v>17000</v>
      </c>
      <c r="R13" s="53">
        <v>11500</v>
      </c>
      <c r="S13" s="53">
        <v>11500</v>
      </c>
      <c r="T13" s="53">
        <v>1858023</v>
      </c>
      <c r="U13" s="53">
        <v>2116573</v>
      </c>
      <c r="V13" s="59">
        <v>238003</v>
      </c>
      <c r="W13" s="59">
        <v>303976</v>
      </c>
    </row>
    <row r="14" spans="1:23" ht="18" customHeight="1">
      <c r="A14" s="27">
        <v>7</v>
      </c>
      <c r="B14" s="28" t="s">
        <v>62</v>
      </c>
      <c r="C14" s="51"/>
      <c r="D14" s="52"/>
      <c r="E14" s="53"/>
      <c r="F14" s="53"/>
      <c r="G14" s="54"/>
      <c r="H14" s="53"/>
      <c r="I14" s="55"/>
      <c r="J14" s="56"/>
      <c r="K14" s="56"/>
      <c r="L14" s="56"/>
      <c r="M14" s="57"/>
      <c r="N14" s="58"/>
      <c r="O14" s="53"/>
      <c r="P14" s="53"/>
      <c r="Q14" s="53"/>
      <c r="R14" s="53"/>
      <c r="S14" s="53"/>
      <c r="T14" s="53"/>
      <c r="U14" s="53"/>
      <c r="V14" s="59"/>
      <c r="W14" s="59"/>
    </row>
    <row r="15" spans="1:23" ht="18" customHeight="1">
      <c r="A15" s="27">
        <v>8</v>
      </c>
      <c r="B15" s="28" t="s">
        <v>51</v>
      </c>
      <c r="C15" s="51">
        <v>2016</v>
      </c>
      <c r="D15" s="52"/>
      <c r="E15" s="53">
        <f>30200+6000+4000+6000</f>
        <v>46200</v>
      </c>
      <c r="F15" s="53">
        <f>30200+4500+2000+6000</f>
        <v>42700</v>
      </c>
      <c r="G15" s="54">
        <v>95</v>
      </c>
      <c r="H15" s="53">
        <v>72000</v>
      </c>
      <c r="I15" s="55">
        <v>290</v>
      </c>
      <c r="J15" s="56">
        <v>6</v>
      </c>
      <c r="K15" s="56"/>
      <c r="L15" s="56">
        <v>284</v>
      </c>
      <c r="M15" s="57">
        <v>21.5</v>
      </c>
      <c r="N15" s="58">
        <v>0.29</v>
      </c>
      <c r="O15" s="53"/>
      <c r="P15" s="53"/>
      <c r="Q15" s="53"/>
      <c r="R15" s="53"/>
      <c r="S15" s="53"/>
      <c r="T15" s="53">
        <v>103846</v>
      </c>
      <c r="U15" s="53">
        <v>95000</v>
      </c>
      <c r="V15" s="59">
        <v>13222</v>
      </c>
      <c r="W15" s="59">
        <v>9000</v>
      </c>
    </row>
    <row r="16" spans="1:23" ht="18" customHeight="1">
      <c r="A16" s="27">
        <v>9</v>
      </c>
      <c r="B16" s="37" t="s">
        <v>60</v>
      </c>
      <c r="C16" s="61">
        <v>2015</v>
      </c>
      <c r="D16" s="62"/>
      <c r="E16" s="53">
        <f>55000+10000+2500</f>
        <v>67500</v>
      </c>
      <c r="F16" s="53">
        <f>70000+12000+2500</f>
        <v>84500</v>
      </c>
      <c r="G16" s="54">
        <v>95</v>
      </c>
      <c r="H16" s="53">
        <v>63648</v>
      </c>
      <c r="I16" s="55"/>
      <c r="J16" s="56">
        <v>43206</v>
      </c>
      <c r="K16" s="56"/>
      <c r="L16" s="56">
        <v>422597</v>
      </c>
      <c r="M16" s="57">
        <v>23.8</v>
      </c>
      <c r="N16" s="58">
        <v>0.22</v>
      </c>
      <c r="O16" s="53" t="s">
        <v>39</v>
      </c>
      <c r="P16" s="53"/>
      <c r="Q16" s="53">
        <v>9800</v>
      </c>
      <c r="R16" s="53">
        <v>7000</v>
      </c>
      <c r="S16" s="53">
        <v>7800</v>
      </c>
      <c r="T16" s="53">
        <v>162474</v>
      </c>
      <c r="U16" s="53">
        <v>174000</v>
      </c>
      <c r="V16" s="59">
        <v>24254</v>
      </c>
      <c r="W16" s="59">
        <v>23600</v>
      </c>
    </row>
    <row r="17" spans="1:23" ht="18" customHeight="1">
      <c r="A17" s="27">
        <v>10</v>
      </c>
      <c r="B17" s="39" t="s">
        <v>7</v>
      </c>
      <c r="C17" s="51">
        <v>2014</v>
      </c>
      <c r="D17" s="52"/>
      <c r="E17" s="53">
        <v>52500</v>
      </c>
      <c r="F17" s="53">
        <v>44100</v>
      </c>
      <c r="G17" s="54">
        <v>97</v>
      </c>
      <c r="H17" s="53">
        <v>43000</v>
      </c>
      <c r="I17" s="55"/>
      <c r="J17" s="56">
        <v>44.86</v>
      </c>
      <c r="K17" s="56"/>
      <c r="L17" s="56">
        <v>268.32</v>
      </c>
      <c r="M17" s="57">
        <v>21</v>
      </c>
      <c r="N17" s="58">
        <v>0.26</v>
      </c>
      <c r="O17" s="59">
        <v>7700</v>
      </c>
      <c r="P17" s="59"/>
      <c r="Q17" s="53">
        <v>9800</v>
      </c>
      <c r="R17" s="53">
        <v>7000</v>
      </c>
      <c r="S17" s="53">
        <v>7800</v>
      </c>
      <c r="T17" s="53">
        <v>90409</v>
      </c>
      <c r="U17" s="53">
        <v>85857</v>
      </c>
      <c r="V17" s="59">
        <v>16053</v>
      </c>
      <c r="W17" s="59">
        <v>15349</v>
      </c>
    </row>
    <row r="18" spans="1:23" ht="18" customHeight="1">
      <c r="A18" s="27">
        <v>11</v>
      </c>
      <c r="B18" s="28" t="s">
        <v>47</v>
      </c>
      <c r="C18" s="51">
        <v>2014</v>
      </c>
      <c r="D18" s="52"/>
      <c r="E18" s="53">
        <v>412790</v>
      </c>
      <c r="F18" s="53">
        <v>354048</v>
      </c>
      <c r="G18" s="54">
        <v>99.5</v>
      </c>
      <c r="H18" s="53">
        <v>211686</v>
      </c>
      <c r="I18" s="55"/>
      <c r="J18" s="56">
        <v>1299.286</v>
      </c>
      <c r="K18" s="56"/>
      <c r="L18" s="56">
        <v>892.379</v>
      </c>
      <c r="M18" s="57">
        <v>20.7</v>
      </c>
      <c r="N18" s="58">
        <v>0.149</v>
      </c>
      <c r="O18" s="53">
        <v>7633</v>
      </c>
      <c r="P18" s="53"/>
      <c r="Q18" s="53">
        <v>14511</v>
      </c>
      <c r="R18" s="53">
        <v>9444</v>
      </c>
      <c r="S18" s="53">
        <v>10174</v>
      </c>
      <c r="T18" s="53">
        <v>799963</v>
      </c>
      <c r="U18" s="53">
        <v>847593</v>
      </c>
      <c r="V18" s="59">
        <v>126927</v>
      </c>
      <c r="W18" s="59">
        <v>150234</v>
      </c>
    </row>
    <row r="19" spans="1:23" ht="18" customHeight="1">
      <c r="A19" s="27">
        <v>12</v>
      </c>
      <c r="B19" s="28" t="s">
        <v>56</v>
      </c>
      <c r="C19" s="51">
        <v>2017</v>
      </c>
      <c r="D19" s="52"/>
      <c r="E19" s="53">
        <f>35060+39720+23800</f>
        <v>98580</v>
      </c>
      <c r="F19" s="53">
        <f>37172+31217+24203</f>
        <v>92592</v>
      </c>
      <c r="G19" s="54">
        <v>98.62</v>
      </c>
      <c r="H19" s="53">
        <v>157000</v>
      </c>
      <c r="I19" s="55"/>
      <c r="J19" s="56">
        <v>138.6</v>
      </c>
      <c r="K19" s="56"/>
      <c r="L19" s="56">
        <v>1077.6</v>
      </c>
      <c r="M19" s="57">
        <v>19.05</v>
      </c>
      <c r="N19" s="58">
        <v>0.33</v>
      </c>
      <c r="O19" s="53">
        <v>8600</v>
      </c>
      <c r="P19" s="53"/>
      <c r="Q19" s="53">
        <v>11000</v>
      </c>
      <c r="R19" s="53">
        <v>10000</v>
      </c>
      <c r="S19" s="53">
        <v>11000</v>
      </c>
      <c r="T19" s="53">
        <v>262496</v>
      </c>
      <c r="U19" s="53">
        <v>275921</v>
      </c>
      <c r="V19" s="59">
        <v>18435</v>
      </c>
      <c r="W19" s="59">
        <v>22521</v>
      </c>
    </row>
    <row r="20" spans="1:23" ht="18" customHeight="1">
      <c r="A20" s="27">
        <v>13</v>
      </c>
      <c r="B20" s="28" t="s">
        <v>63</v>
      </c>
      <c r="C20" s="51"/>
      <c r="D20" s="52"/>
      <c r="E20" s="53"/>
      <c r="F20" s="53"/>
      <c r="G20" s="54"/>
      <c r="H20" s="53"/>
      <c r="I20" s="55"/>
      <c r="J20" s="56"/>
      <c r="K20" s="56"/>
      <c r="L20" s="56"/>
      <c r="M20" s="57"/>
      <c r="N20" s="58"/>
      <c r="O20" s="53"/>
      <c r="P20" s="53"/>
      <c r="Q20" s="53"/>
      <c r="R20" s="53"/>
      <c r="S20" s="53"/>
      <c r="T20" s="53"/>
      <c r="U20" s="53"/>
      <c r="V20" s="59"/>
      <c r="W20" s="59"/>
    </row>
    <row r="21" spans="1:23" ht="18" customHeight="1">
      <c r="A21" s="27">
        <v>14</v>
      </c>
      <c r="B21" s="68" t="s">
        <v>64</v>
      </c>
      <c r="C21" s="51"/>
      <c r="D21" s="52"/>
      <c r="E21" s="53"/>
      <c r="F21" s="53"/>
      <c r="G21" s="54"/>
      <c r="H21" s="53"/>
      <c r="I21" s="55"/>
      <c r="J21" s="56"/>
      <c r="K21" s="56"/>
      <c r="L21" s="56"/>
      <c r="M21" s="57"/>
      <c r="N21" s="58"/>
      <c r="O21" s="53"/>
      <c r="P21" s="53"/>
      <c r="Q21" s="53"/>
      <c r="R21" s="53"/>
      <c r="S21" s="53"/>
      <c r="T21" s="53"/>
      <c r="U21" s="53"/>
      <c r="V21" s="59"/>
      <c r="W21" s="59"/>
    </row>
    <row r="22" spans="1:23" ht="18" customHeight="1">
      <c r="A22" s="27">
        <v>15</v>
      </c>
      <c r="B22" s="28" t="s">
        <v>21</v>
      </c>
      <c r="C22" s="51">
        <v>2011</v>
      </c>
      <c r="D22" s="52"/>
      <c r="E22" s="53">
        <v>17000</v>
      </c>
      <c r="F22" s="53">
        <f>9500+4500+1500</f>
        <v>15500</v>
      </c>
      <c r="G22" s="54">
        <v>90</v>
      </c>
      <c r="H22" s="53">
        <v>52599</v>
      </c>
      <c r="I22" s="55"/>
      <c r="J22" s="56">
        <v>3.465</v>
      </c>
      <c r="K22" s="56"/>
      <c r="L22" s="56">
        <v>617.53</v>
      </c>
      <c r="M22" s="57">
        <v>16.5</v>
      </c>
      <c r="N22" s="58">
        <v>0.243</v>
      </c>
      <c r="O22" s="53"/>
      <c r="P22" s="53"/>
      <c r="Q22" s="53"/>
      <c r="R22" s="53"/>
      <c r="S22" s="53"/>
      <c r="T22" s="53">
        <v>73886</v>
      </c>
      <c r="U22" s="53">
        <v>59946</v>
      </c>
      <c r="V22" s="59">
        <v>7783</v>
      </c>
      <c r="W22" s="59">
        <v>4829</v>
      </c>
    </row>
    <row r="23" spans="1:23" ht="18" customHeight="1">
      <c r="A23" s="27">
        <v>16</v>
      </c>
      <c r="B23" s="28" t="s">
        <v>58</v>
      </c>
      <c r="C23" s="51"/>
      <c r="D23" s="52"/>
      <c r="E23" s="53">
        <v>200000</v>
      </c>
      <c r="F23" s="53">
        <v>167000</v>
      </c>
      <c r="G23" s="54"/>
      <c r="H23" s="53">
        <v>2</v>
      </c>
      <c r="I23" s="55"/>
      <c r="J23" s="56">
        <v>11.5</v>
      </c>
      <c r="K23" s="56"/>
      <c r="L23" s="56"/>
      <c r="M23" s="57" t="s">
        <v>29</v>
      </c>
      <c r="N23" s="58" t="s">
        <v>30</v>
      </c>
      <c r="O23" s="53">
        <v>3774</v>
      </c>
      <c r="P23" s="53"/>
      <c r="Q23" s="53"/>
      <c r="R23" s="53"/>
      <c r="S23" s="53">
        <v>2026</v>
      </c>
      <c r="T23" s="53">
        <v>219842</v>
      </c>
      <c r="U23" s="53">
        <v>218389</v>
      </c>
      <c r="V23" s="59">
        <v>76251</v>
      </c>
      <c r="W23" s="59">
        <v>72688</v>
      </c>
    </row>
    <row r="24" spans="1:23" ht="18" customHeight="1">
      <c r="A24" s="27">
        <v>17</v>
      </c>
      <c r="B24" s="28" t="s">
        <v>41</v>
      </c>
      <c r="C24" s="51"/>
      <c r="D24" s="52"/>
      <c r="E24" s="53">
        <f>50000+8000+21500+2400+2000+2400+10000+6000+2400+2000+2000</f>
        <v>108700</v>
      </c>
      <c r="F24" s="53">
        <f>1600+1400+2000+700+7000+2400+1500+4000+19000+8700+56000</f>
        <v>104300</v>
      </c>
      <c r="G24" s="54">
        <v>97.2</v>
      </c>
      <c r="H24" s="53">
        <v>112203</v>
      </c>
      <c r="I24" s="55">
        <v>69.4</v>
      </c>
      <c r="J24" s="56">
        <v>9.27</v>
      </c>
      <c r="K24" s="56"/>
      <c r="L24" s="56">
        <v>60</v>
      </c>
      <c r="M24" s="57">
        <v>21.61</v>
      </c>
      <c r="N24" s="58">
        <v>0.37</v>
      </c>
      <c r="O24" s="53" t="s">
        <v>26</v>
      </c>
      <c r="P24" s="53"/>
      <c r="Q24" s="53"/>
      <c r="R24" s="53"/>
      <c r="S24" s="53"/>
      <c r="T24" s="53">
        <v>245773</v>
      </c>
      <c r="U24" s="53">
        <v>275639</v>
      </c>
      <c r="V24" s="59">
        <v>38364</v>
      </c>
      <c r="W24" s="59">
        <v>41283</v>
      </c>
    </row>
    <row r="25" spans="1:23" ht="18" customHeight="1">
      <c r="A25" s="27">
        <v>18</v>
      </c>
      <c r="B25" s="28" t="s">
        <v>22</v>
      </c>
      <c r="C25" s="51">
        <v>2016</v>
      </c>
      <c r="D25" s="52"/>
      <c r="E25" s="53">
        <v>8000</v>
      </c>
      <c r="F25" s="53">
        <v>8000</v>
      </c>
      <c r="G25" s="54">
        <v>95</v>
      </c>
      <c r="H25" s="53">
        <v>8000</v>
      </c>
      <c r="I25" s="55">
        <v>90</v>
      </c>
      <c r="J25" s="56">
        <v>60</v>
      </c>
      <c r="K25" s="56"/>
      <c r="L25" s="56">
        <v>30</v>
      </c>
      <c r="M25" s="57">
        <v>28</v>
      </c>
      <c r="N25" s="58"/>
      <c r="O25" s="53">
        <v>6700</v>
      </c>
      <c r="P25" s="53"/>
      <c r="Q25" s="53"/>
      <c r="R25" s="53"/>
      <c r="S25" s="53"/>
      <c r="T25" s="53">
        <v>12356</v>
      </c>
      <c r="U25" s="53">
        <v>13409</v>
      </c>
      <c r="V25" s="59">
        <v>1079</v>
      </c>
      <c r="W25" s="59">
        <v>1200</v>
      </c>
    </row>
    <row r="26" spans="1:23" ht="18" customHeight="1">
      <c r="A26" s="27">
        <v>19</v>
      </c>
      <c r="B26" s="28" t="s">
        <v>50</v>
      </c>
      <c r="C26" s="51">
        <v>2013</v>
      </c>
      <c r="D26" s="52"/>
      <c r="E26" s="53">
        <f>12000+15000+7200</f>
        <v>34200</v>
      </c>
      <c r="F26" s="53">
        <f>13000+17000+8000</f>
        <v>38000</v>
      </c>
      <c r="G26" s="54">
        <v>5.6</v>
      </c>
      <c r="H26" s="53">
        <v>20967</v>
      </c>
      <c r="I26" s="63"/>
      <c r="J26" s="56">
        <f>(95842+62977+46676)/1000</f>
        <v>205.495</v>
      </c>
      <c r="K26" s="56"/>
      <c r="L26" s="56">
        <f>(94371+19831+20130)/1000</f>
        <v>134.332</v>
      </c>
      <c r="M26" s="57">
        <v>18</v>
      </c>
      <c r="N26" s="58">
        <v>0.4</v>
      </c>
      <c r="O26" s="53">
        <v>7200</v>
      </c>
      <c r="P26" s="53"/>
      <c r="Q26" s="53">
        <v>10000</v>
      </c>
      <c r="R26" s="53">
        <v>8270</v>
      </c>
      <c r="S26" s="53">
        <v>10000</v>
      </c>
      <c r="T26" s="53">
        <v>123000</v>
      </c>
      <c r="U26" s="53">
        <v>149000</v>
      </c>
      <c r="V26" s="59">
        <v>22000</v>
      </c>
      <c r="W26" s="59">
        <v>32000</v>
      </c>
    </row>
    <row r="27" spans="1:23" ht="18" customHeight="1">
      <c r="A27" s="27">
        <v>20</v>
      </c>
      <c r="B27" s="69" t="s">
        <v>66</v>
      </c>
      <c r="C27" s="51"/>
      <c r="D27" s="52"/>
      <c r="E27" s="53"/>
      <c r="F27" s="53"/>
      <c r="G27" s="54"/>
      <c r="H27" s="53"/>
      <c r="I27" s="63"/>
      <c r="J27" s="56"/>
      <c r="K27" s="56"/>
      <c r="L27" s="56"/>
      <c r="M27" s="57"/>
      <c r="N27" s="58"/>
      <c r="O27" s="53"/>
      <c r="P27" s="53"/>
      <c r="Q27" s="53"/>
      <c r="R27" s="53"/>
      <c r="S27" s="53"/>
      <c r="T27" s="53"/>
      <c r="U27" s="53"/>
      <c r="V27" s="59"/>
      <c r="W27" s="59"/>
    </row>
    <row r="28" spans="1:23" ht="18" customHeight="1">
      <c r="A28" s="27">
        <v>21</v>
      </c>
      <c r="B28" s="28" t="s">
        <v>54</v>
      </c>
      <c r="C28" s="51">
        <v>2005</v>
      </c>
      <c r="D28" s="52"/>
      <c r="E28" s="53">
        <v>20000</v>
      </c>
      <c r="F28" s="53">
        <v>18000</v>
      </c>
      <c r="G28" s="54">
        <v>92</v>
      </c>
      <c r="H28" s="53">
        <v>20900</v>
      </c>
      <c r="I28" s="64">
        <v>216.8</v>
      </c>
      <c r="J28" s="65">
        <v>66.8</v>
      </c>
      <c r="K28" s="65"/>
      <c r="L28" s="65">
        <v>150</v>
      </c>
      <c r="M28" s="66">
        <v>3</v>
      </c>
      <c r="N28" s="58">
        <v>0.42</v>
      </c>
      <c r="O28" s="53">
        <v>10300</v>
      </c>
      <c r="P28" s="53"/>
      <c r="Q28" s="53">
        <v>19000</v>
      </c>
      <c r="R28" s="53">
        <v>12500</v>
      </c>
      <c r="S28" s="53">
        <v>12500</v>
      </c>
      <c r="T28" s="53">
        <v>228500</v>
      </c>
      <c r="U28" s="53">
        <v>264100</v>
      </c>
      <c r="V28" s="59">
        <f>T28*71.12%</f>
        <v>162509.2</v>
      </c>
      <c r="W28" s="59">
        <f>U28*71.71%</f>
        <v>189386.11</v>
      </c>
    </row>
    <row r="29" spans="1:23" ht="18" customHeight="1">
      <c r="A29" s="27">
        <v>22</v>
      </c>
      <c r="B29" s="28" t="s">
        <v>73</v>
      </c>
      <c r="C29" s="51"/>
      <c r="D29" s="52"/>
      <c r="E29" s="53">
        <f>750000+300000+70000+15000</f>
        <v>1135000</v>
      </c>
      <c r="F29" s="53">
        <f>557000+214000+66000+5000</f>
        <v>842000</v>
      </c>
      <c r="G29" s="54">
        <v>100</v>
      </c>
      <c r="H29" s="53">
        <v>1442863</v>
      </c>
      <c r="I29" s="55"/>
      <c r="J29" s="56">
        <v>708155</v>
      </c>
      <c r="K29" s="56"/>
      <c r="L29" s="56">
        <v>7460.23</v>
      </c>
      <c r="M29" s="57">
        <v>23.45</v>
      </c>
      <c r="N29" s="58" t="s">
        <v>45</v>
      </c>
      <c r="O29" s="53" t="s">
        <v>24</v>
      </c>
      <c r="P29" s="53"/>
      <c r="Q29" s="53">
        <v>16900</v>
      </c>
      <c r="R29" s="53">
        <v>10300</v>
      </c>
      <c r="S29" s="53">
        <v>9600</v>
      </c>
      <c r="T29" s="53">
        <v>3665026</v>
      </c>
      <c r="U29" s="53">
        <v>3809717</v>
      </c>
      <c r="V29" s="59">
        <v>202461</v>
      </c>
      <c r="W29" s="59">
        <v>123972</v>
      </c>
    </row>
    <row r="30" spans="1:23" ht="18" customHeight="1">
      <c r="A30" s="27">
        <v>23</v>
      </c>
      <c r="B30" s="28" t="s">
        <v>53</v>
      </c>
      <c r="C30" s="51">
        <v>2017</v>
      </c>
      <c r="D30" s="52"/>
      <c r="E30" s="53">
        <v>76600</v>
      </c>
      <c r="F30" s="53">
        <v>51226</v>
      </c>
      <c r="G30" s="54">
        <v>86.65</v>
      </c>
      <c r="H30" s="53">
        <v>83465</v>
      </c>
      <c r="I30" s="55">
        <v>918281</v>
      </c>
      <c r="J30" s="56">
        <v>14917</v>
      </c>
      <c r="K30" s="56"/>
      <c r="L30" s="56">
        <v>903364</v>
      </c>
      <c r="M30" s="57" t="s">
        <v>20</v>
      </c>
      <c r="N30" s="58">
        <v>0.43</v>
      </c>
      <c r="O30" s="53"/>
      <c r="P30" s="53"/>
      <c r="Q30" s="53"/>
      <c r="R30" s="53"/>
      <c r="S30" s="53"/>
      <c r="T30" s="53">
        <v>122776</v>
      </c>
      <c r="U30" s="53">
        <v>128016</v>
      </c>
      <c r="V30" s="59">
        <v>8800</v>
      </c>
      <c r="W30" s="67"/>
    </row>
    <row r="31" spans="1:23" ht="18" customHeight="1">
      <c r="A31" s="27">
        <v>24</v>
      </c>
      <c r="B31" s="69" t="s">
        <v>72</v>
      </c>
      <c r="C31" s="51"/>
      <c r="D31" s="52"/>
      <c r="E31" s="53"/>
      <c r="F31" s="53"/>
      <c r="G31" s="54"/>
      <c r="H31" s="53"/>
      <c r="I31" s="55"/>
      <c r="J31" s="56"/>
      <c r="K31" s="56"/>
      <c r="L31" s="56"/>
      <c r="M31" s="57"/>
      <c r="N31" s="58"/>
      <c r="O31" s="53"/>
      <c r="P31" s="53"/>
      <c r="Q31" s="53"/>
      <c r="R31" s="53"/>
      <c r="S31" s="53"/>
      <c r="T31" s="53"/>
      <c r="U31" s="53"/>
      <c r="V31" s="59"/>
      <c r="W31" s="67"/>
    </row>
    <row r="32" spans="1:23" ht="18" customHeight="1">
      <c r="A32" s="27">
        <v>25</v>
      </c>
      <c r="B32" s="28" t="s">
        <v>57</v>
      </c>
      <c r="C32" s="51"/>
      <c r="D32" s="52"/>
      <c r="E32" s="53">
        <v>50000</v>
      </c>
      <c r="F32" s="53">
        <v>42000</v>
      </c>
      <c r="G32" s="54">
        <v>75</v>
      </c>
      <c r="H32" s="53">
        <v>213686</v>
      </c>
      <c r="I32" s="55"/>
      <c r="J32" s="56">
        <v>41.2</v>
      </c>
      <c r="K32" s="56"/>
      <c r="L32" s="56">
        <v>865.1</v>
      </c>
      <c r="M32" s="57">
        <v>22.84</v>
      </c>
      <c r="N32" s="58">
        <v>0.215</v>
      </c>
      <c r="O32" s="53" t="s">
        <v>25</v>
      </c>
      <c r="P32" s="53"/>
      <c r="Q32" s="53">
        <v>13000</v>
      </c>
      <c r="R32" s="53">
        <v>11000</v>
      </c>
      <c r="S32" s="53">
        <v>11500</v>
      </c>
      <c r="T32" s="53">
        <v>279988</v>
      </c>
      <c r="U32" s="53">
        <v>297496</v>
      </c>
      <c r="V32" s="59">
        <v>7925</v>
      </c>
      <c r="W32" s="59">
        <v>8000</v>
      </c>
    </row>
    <row r="33" spans="1:23" ht="18" customHeight="1">
      <c r="A33" s="27">
        <v>26</v>
      </c>
      <c r="B33" s="39" t="s">
        <v>12</v>
      </c>
      <c r="C33" s="51">
        <v>2016</v>
      </c>
      <c r="D33" s="52"/>
      <c r="E33" s="53">
        <v>47200</v>
      </c>
      <c r="F33" s="53">
        <v>32800</v>
      </c>
      <c r="G33" s="54">
        <v>97</v>
      </c>
      <c r="H33" s="53">
        <v>48639</v>
      </c>
      <c r="I33" s="55"/>
      <c r="J33" s="56">
        <v>102.2</v>
      </c>
      <c r="K33" s="56"/>
      <c r="L33" s="56">
        <v>408.2</v>
      </c>
      <c r="M33" s="57">
        <v>11.4</v>
      </c>
      <c r="N33" s="58">
        <v>0.4737</v>
      </c>
      <c r="O33" s="53"/>
      <c r="P33" s="53"/>
      <c r="Q33" s="53"/>
      <c r="R33" s="53"/>
      <c r="S33" s="53"/>
      <c r="T33" s="53">
        <v>88186</v>
      </c>
      <c r="U33" s="53">
        <v>91521</v>
      </c>
      <c r="V33" s="59">
        <v>12774</v>
      </c>
      <c r="W33" s="59">
        <v>13250</v>
      </c>
    </row>
    <row r="34" spans="1:23" ht="18" customHeight="1">
      <c r="A34" s="27">
        <v>27</v>
      </c>
      <c r="B34" s="69" t="s">
        <v>68</v>
      </c>
      <c r="C34" s="51"/>
      <c r="D34" s="52"/>
      <c r="E34" s="53"/>
      <c r="F34" s="53"/>
      <c r="G34" s="54"/>
      <c r="H34" s="53"/>
      <c r="I34" s="55"/>
      <c r="J34" s="56"/>
      <c r="K34" s="56"/>
      <c r="L34" s="56"/>
      <c r="M34" s="57"/>
      <c r="N34" s="58"/>
      <c r="O34" s="53"/>
      <c r="P34" s="53"/>
      <c r="Q34" s="53"/>
      <c r="R34" s="53"/>
      <c r="S34" s="53"/>
      <c r="T34" s="53"/>
      <c r="U34" s="53"/>
      <c r="V34" s="59"/>
      <c r="W34" s="59"/>
    </row>
    <row r="35" spans="1:23" ht="18" customHeight="1">
      <c r="A35" s="27">
        <v>28</v>
      </c>
      <c r="B35" s="28" t="s">
        <v>48</v>
      </c>
      <c r="C35" s="51">
        <v>2015</v>
      </c>
      <c r="D35" s="52"/>
      <c r="E35" s="53">
        <v>57300</v>
      </c>
      <c r="F35" s="53">
        <v>54205</v>
      </c>
      <c r="G35" s="54">
        <v>99</v>
      </c>
      <c r="H35" s="53">
        <v>67223</v>
      </c>
      <c r="I35" s="55"/>
      <c r="J35" s="56">
        <v>23.15</v>
      </c>
      <c r="K35" s="56"/>
      <c r="L35" s="56">
        <v>382.42</v>
      </c>
      <c r="M35" s="57">
        <v>21.5</v>
      </c>
      <c r="N35" s="58">
        <v>0.5817</v>
      </c>
      <c r="O35" s="53">
        <v>7900</v>
      </c>
      <c r="P35" s="53"/>
      <c r="Q35" s="53">
        <v>9800</v>
      </c>
      <c r="R35" s="53">
        <v>8500</v>
      </c>
      <c r="S35" s="53">
        <v>9000</v>
      </c>
      <c r="T35" s="53">
        <v>108428</v>
      </c>
      <c r="U35" s="53">
        <v>119949</v>
      </c>
      <c r="V35" s="59">
        <v>18995</v>
      </c>
      <c r="W35" s="59">
        <v>23622</v>
      </c>
    </row>
    <row r="36" spans="1:23" ht="18" customHeight="1">
      <c r="A36" s="27">
        <v>29</v>
      </c>
      <c r="B36" s="69" t="s">
        <v>65</v>
      </c>
      <c r="C36" s="51"/>
      <c r="D36" s="52"/>
      <c r="E36" s="53"/>
      <c r="F36" s="53"/>
      <c r="G36" s="54"/>
      <c r="H36" s="53"/>
      <c r="I36" s="55"/>
      <c r="J36" s="56"/>
      <c r="K36" s="56"/>
      <c r="L36" s="56"/>
      <c r="M36" s="57"/>
      <c r="N36" s="58"/>
      <c r="O36" s="53"/>
      <c r="P36" s="53"/>
      <c r="Q36" s="53"/>
      <c r="R36" s="53"/>
      <c r="S36" s="53"/>
      <c r="T36" s="53"/>
      <c r="U36" s="53"/>
      <c r="V36" s="59"/>
      <c r="W36" s="59"/>
    </row>
    <row r="37" spans="1:23" ht="18" customHeight="1">
      <c r="A37" s="27">
        <v>30</v>
      </c>
      <c r="B37" s="28" t="s">
        <v>31</v>
      </c>
      <c r="C37" s="51">
        <v>2004</v>
      </c>
      <c r="D37" s="52"/>
      <c r="E37" s="53">
        <v>300000</v>
      </c>
      <c r="F37" s="53">
        <v>300000</v>
      </c>
      <c r="G37" s="54"/>
      <c r="H37" s="53">
        <v>12</v>
      </c>
      <c r="I37" s="55">
        <v>25.7</v>
      </c>
      <c r="J37" s="56">
        <v>25.7</v>
      </c>
      <c r="K37" s="56"/>
      <c r="L37" s="56"/>
      <c r="M37" s="57">
        <v>0.5</v>
      </c>
      <c r="N37" s="58">
        <v>0.41</v>
      </c>
      <c r="O37" s="53"/>
      <c r="P37" s="53"/>
      <c r="Q37" s="53"/>
      <c r="R37" s="53"/>
      <c r="S37" s="53"/>
      <c r="T37" s="53">
        <v>329554</v>
      </c>
      <c r="U37" s="53">
        <v>334399</v>
      </c>
      <c r="V37" s="59">
        <f>(329554*15.36)/100</f>
        <v>50619.494399999996</v>
      </c>
      <c r="W37" s="59">
        <f>(334399*15.47)/100</f>
        <v>51731.5253</v>
      </c>
    </row>
    <row r="38" spans="1:23" ht="18" customHeight="1">
      <c r="A38" s="27">
        <v>31</v>
      </c>
      <c r="B38" s="28" t="s">
        <v>42</v>
      </c>
      <c r="C38" s="51"/>
      <c r="D38" s="52"/>
      <c r="E38" s="53">
        <v>53400</v>
      </c>
      <c r="F38" s="53">
        <v>33300</v>
      </c>
      <c r="G38" s="54">
        <v>74</v>
      </c>
      <c r="H38" s="53">
        <v>62087</v>
      </c>
      <c r="I38" s="55"/>
      <c r="J38" s="56">
        <v>412</v>
      </c>
      <c r="K38" s="56"/>
      <c r="L38" s="56">
        <v>1780</v>
      </c>
      <c r="M38" s="57">
        <v>15</v>
      </c>
      <c r="N38" s="58">
        <v>0.43</v>
      </c>
      <c r="O38" s="53" t="s">
        <v>27</v>
      </c>
      <c r="P38" s="53"/>
      <c r="Q38" s="53">
        <v>19000</v>
      </c>
      <c r="R38" s="53">
        <v>12500</v>
      </c>
      <c r="S38" s="53">
        <v>12500</v>
      </c>
      <c r="T38" s="53" t="s">
        <v>28</v>
      </c>
      <c r="U38" s="53" t="s">
        <v>28</v>
      </c>
      <c r="V38" s="59"/>
      <c r="W38" s="59"/>
    </row>
    <row r="39" spans="1:23" ht="18" customHeight="1">
      <c r="A39" s="27">
        <v>32</v>
      </c>
      <c r="B39" s="28" t="s">
        <v>67</v>
      </c>
      <c r="C39" s="29"/>
      <c r="D39" s="30"/>
      <c r="E39" s="31"/>
      <c r="F39" s="31"/>
      <c r="G39" s="49"/>
      <c r="H39" s="31"/>
      <c r="I39" s="32"/>
      <c r="J39" s="33"/>
      <c r="K39" s="33"/>
      <c r="L39" s="33"/>
      <c r="M39" s="34"/>
      <c r="N39" s="35"/>
      <c r="O39" s="31"/>
      <c r="P39" s="31"/>
      <c r="Q39" s="31"/>
      <c r="R39" s="31"/>
      <c r="S39" s="31"/>
      <c r="T39" s="31"/>
      <c r="U39" s="31"/>
      <c r="V39" s="36"/>
      <c r="W39" s="36"/>
    </row>
  </sheetData>
  <sheetProtection/>
  <autoFilter ref="A7:W7"/>
  <mergeCells count="13">
    <mergeCell ref="A4:W4"/>
    <mergeCell ref="E6:F6"/>
    <mergeCell ref="O6:S6"/>
    <mergeCell ref="A1:B1"/>
    <mergeCell ref="A2:B2"/>
    <mergeCell ref="T6:T7"/>
    <mergeCell ref="U6:U7"/>
    <mergeCell ref="V6:V7"/>
    <mergeCell ref="W6:W7"/>
    <mergeCell ref="A5:W5"/>
    <mergeCell ref="I6:L6"/>
    <mergeCell ref="M6:M7"/>
    <mergeCell ref="N6:N7"/>
  </mergeCells>
  <printOptions/>
  <pageMargins left="0" right="0" top="0.748031496062992" bottom="0.748031496062992" header="0.31496062992126" footer="0.31496062992126"/>
  <pageSetup fitToHeight="0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.28125" style="2" customWidth="1"/>
    <col min="2" max="2" width="34.421875" style="2" customWidth="1"/>
    <col min="3" max="3" width="6.7109375" style="9" customWidth="1"/>
    <col min="4" max="4" width="6.8515625" style="10" customWidth="1"/>
    <col min="5" max="6" width="8.57421875" style="8" customWidth="1"/>
    <col min="7" max="11" width="8.57421875" style="6" customWidth="1"/>
    <col min="12" max="12" width="7.421875" style="6" customWidth="1"/>
    <col min="13" max="13" width="8.00390625" style="5" customWidth="1"/>
    <col min="14" max="14" width="8.00390625" style="6" customWidth="1"/>
    <col min="15" max="15" width="6.57421875" style="7" customWidth="1"/>
    <col min="16" max="16" width="9.421875" style="7" customWidth="1"/>
    <col min="17" max="17" width="8.8515625" style="8" customWidth="1"/>
    <col min="18" max="18" width="9.140625" style="8" customWidth="1"/>
    <col min="19" max="19" width="8.57421875" style="8" customWidth="1"/>
    <col min="20" max="20" width="7.421875" style="8" customWidth="1"/>
  </cols>
  <sheetData>
    <row r="1" spans="1:20" ht="15">
      <c r="A1" s="116" t="s">
        <v>69</v>
      </c>
      <c r="B1" s="116"/>
      <c r="C1" s="42"/>
      <c r="D1" s="43"/>
      <c r="E1" s="44"/>
      <c r="F1" s="44"/>
      <c r="G1" s="50"/>
      <c r="H1" s="44"/>
      <c r="I1" s="40"/>
      <c r="J1" s="45"/>
      <c r="K1" s="45"/>
      <c r="L1" s="45"/>
      <c r="M1" s="46"/>
      <c r="N1" s="47"/>
      <c r="O1" s="44"/>
      <c r="P1" s="44"/>
      <c r="Q1" s="44"/>
      <c r="R1" s="48"/>
      <c r="S1" s="48"/>
      <c r="T1" s="78"/>
    </row>
    <row r="2" spans="1:20" ht="15">
      <c r="A2" s="116" t="s">
        <v>70</v>
      </c>
      <c r="B2" s="116"/>
      <c r="C2" s="42"/>
      <c r="D2" s="43"/>
      <c r="E2" s="44"/>
      <c r="F2" s="44"/>
      <c r="G2" s="50"/>
      <c r="H2" s="44"/>
      <c r="I2" s="40"/>
      <c r="J2" s="45"/>
      <c r="K2" s="45"/>
      <c r="L2" s="45"/>
      <c r="M2" s="46"/>
      <c r="N2" s="47"/>
      <c r="O2" s="44"/>
      <c r="P2" s="44"/>
      <c r="Q2" s="44"/>
      <c r="R2" s="48"/>
      <c r="S2" s="48"/>
      <c r="T2" s="77"/>
    </row>
    <row r="3" spans="1:20" ht="15">
      <c r="A3" s="71"/>
      <c r="B3" s="71"/>
      <c r="C3" s="42"/>
      <c r="D3" s="43"/>
      <c r="E3" s="44"/>
      <c r="F3" s="44"/>
      <c r="G3" s="50"/>
      <c r="H3" s="44"/>
      <c r="I3" s="40"/>
      <c r="J3" s="45"/>
      <c r="K3" s="45"/>
      <c r="L3" s="45"/>
      <c r="M3" s="46"/>
      <c r="N3" s="47"/>
      <c r="O3" s="44"/>
      <c r="P3" s="44"/>
      <c r="Q3" s="44"/>
      <c r="R3" s="48"/>
      <c r="S3" s="48"/>
      <c r="T3" s="77"/>
    </row>
    <row r="4" spans="1:20" ht="18.75">
      <c r="A4" s="127" t="s">
        <v>79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77"/>
    </row>
    <row r="5" spans="1:20" ht="18.75">
      <c r="A5" s="119" t="s">
        <v>78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5"/>
    </row>
    <row r="6" spans="1:20" s="79" customFormat="1" ht="51" customHeight="1">
      <c r="A6" s="136" t="s">
        <v>0</v>
      </c>
      <c r="B6" s="136" t="s">
        <v>3</v>
      </c>
      <c r="C6" s="138" t="s">
        <v>14</v>
      </c>
      <c r="D6" s="134" t="s">
        <v>17</v>
      </c>
      <c r="E6" s="143" t="s">
        <v>82</v>
      </c>
      <c r="F6" s="144"/>
      <c r="G6" s="145" t="s">
        <v>83</v>
      </c>
      <c r="H6" s="147"/>
      <c r="I6" s="146"/>
      <c r="J6" s="145" t="s">
        <v>33</v>
      </c>
      <c r="K6" s="146"/>
      <c r="L6" s="130" t="s">
        <v>81</v>
      </c>
      <c r="M6" s="132" t="s">
        <v>84</v>
      </c>
      <c r="N6" s="130" t="s">
        <v>38</v>
      </c>
      <c r="O6" s="134" t="s">
        <v>34</v>
      </c>
      <c r="P6" s="134" t="s">
        <v>93</v>
      </c>
      <c r="Q6" s="117" t="s">
        <v>75</v>
      </c>
      <c r="R6" s="117" t="s">
        <v>76</v>
      </c>
      <c r="S6" s="117" t="s">
        <v>95</v>
      </c>
      <c r="T6" s="141" t="s">
        <v>76</v>
      </c>
    </row>
    <row r="7" spans="1:20" s="79" customFormat="1" ht="15">
      <c r="A7" s="137"/>
      <c r="B7" s="137"/>
      <c r="C7" s="139"/>
      <c r="D7" s="135"/>
      <c r="E7" s="21" t="s">
        <v>4</v>
      </c>
      <c r="F7" s="21" t="s">
        <v>5</v>
      </c>
      <c r="G7" s="80" t="s">
        <v>35</v>
      </c>
      <c r="H7" s="80" t="s">
        <v>36</v>
      </c>
      <c r="I7" s="80" t="s">
        <v>37</v>
      </c>
      <c r="J7" s="81" t="s">
        <v>32</v>
      </c>
      <c r="K7" s="80" t="s">
        <v>43</v>
      </c>
      <c r="L7" s="131"/>
      <c r="M7" s="133"/>
      <c r="N7" s="131"/>
      <c r="O7" s="135"/>
      <c r="P7" s="135"/>
      <c r="Q7" s="140"/>
      <c r="R7" s="140">
        <v>2019</v>
      </c>
      <c r="S7" s="140">
        <v>2017</v>
      </c>
      <c r="T7" s="142">
        <v>2019</v>
      </c>
    </row>
    <row r="8" spans="1:20" s="79" customFormat="1" ht="15">
      <c r="A8" s="27">
        <v>1</v>
      </c>
      <c r="B8" s="28"/>
      <c r="C8" s="29"/>
      <c r="D8" s="52"/>
      <c r="E8" s="53"/>
      <c r="F8" s="53"/>
      <c r="G8" s="82"/>
      <c r="H8" s="82"/>
      <c r="I8" s="82"/>
      <c r="J8" s="82"/>
      <c r="K8" s="82"/>
      <c r="L8" s="82"/>
      <c r="M8" s="54"/>
      <c r="N8" s="82"/>
      <c r="O8" s="57"/>
      <c r="P8" s="57"/>
      <c r="Q8" s="53"/>
      <c r="R8" s="53"/>
      <c r="S8" s="59"/>
      <c r="T8" s="59"/>
    </row>
    <row r="9" spans="1:20" s="79" customFormat="1" ht="15">
      <c r="A9" s="27">
        <v>2</v>
      </c>
      <c r="B9" s="28"/>
      <c r="C9" s="29"/>
      <c r="D9" s="52"/>
      <c r="E9" s="53"/>
      <c r="F9" s="53"/>
      <c r="G9" s="82"/>
      <c r="H9" s="82"/>
      <c r="I9" s="82"/>
      <c r="J9" s="82"/>
      <c r="K9" s="82"/>
      <c r="L9" s="82"/>
      <c r="M9" s="54"/>
      <c r="N9" s="82"/>
      <c r="O9" s="57"/>
      <c r="P9" s="57"/>
      <c r="Q9" s="53"/>
      <c r="R9" s="53"/>
      <c r="S9" s="59"/>
      <c r="T9" s="59"/>
    </row>
    <row r="10" spans="1:20" s="79" customFormat="1" ht="15">
      <c r="A10" s="27">
        <v>3</v>
      </c>
      <c r="B10" s="28"/>
      <c r="C10" s="29"/>
      <c r="D10" s="52"/>
      <c r="E10" s="53"/>
      <c r="F10" s="53"/>
      <c r="G10" s="82"/>
      <c r="H10" s="82"/>
      <c r="I10" s="82"/>
      <c r="J10" s="82"/>
      <c r="K10" s="82"/>
      <c r="L10" s="82"/>
      <c r="M10" s="54"/>
      <c r="N10" s="82"/>
      <c r="O10" s="57"/>
      <c r="P10" s="57"/>
      <c r="Q10" s="53"/>
      <c r="R10" s="53"/>
      <c r="S10" s="59"/>
      <c r="T10" s="59"/>
    </row>
    <row r="11" spans="1:20" s="79" customFormat="1" ht="15" customHeight="1">
      <c r="A11" s="27">
        <v>4</v>
      </c>
      <c r="B11" s="28"/>
      <c r="C11" s="29"/>
      <c r="D11" s="52"/>
      <c r="E11" s="53"/>
      <c r="F11" s="53"/>
      <c r="G11" s="82"/>
      <c r="H11" s="82"/>
      <c r="I11" s="82"/>
      <c r="J11" s="82"/>
      <c r="K11" s="82"/>
      <c r="L11" s="82"/>
      <c r="M11" s="54"/>
      <c r="N11" s="82"/>
      <c r="O11" s="57"/>
      <c r="P11" s="57"/>
      <c r="Q11" s="53"/>
      <c r="R11" s="53"/>
      <c r="S11" s="59"/>
      <c r="T11" s="59"/>
    </row>
    <row r="12" spans="1:20" s="79" customFormat="1" ht="15">
      <c r="A12" s="27">
        <v>5</v>
      </c>
      <c r="B12" s="28"/>
      <c r="C12" s="29"/>
      <c r="D12" s="52"/>
      <c r="E12" s="53"/>
      <c r="F12" s="53"/>
      <c r="G12" s="82"/>
      <c r="H12" s="82"/>
      <c r="I12" s="82"/>
      <c r="J12" s="82"/>
      <c r="K12" s="82"/>
      <c r="L12" s="82"/>
      <c r="M12" s="54"/>
      <c r="N12" s="82"/>
      <c r="O12" s="57"/>
      <c r="P12" s="57"/>
      <c r="Q12" s="53"/>
      <c r="R12" s="53"/>
      <c r="S12" s="59"/>
      <c r="T12" s="59"/>
    </row>
    <row r="13" spans="1:20" s="79" customFormat="1" ht="15">
      <c r="A13" s="27">
        <v>6</v>
      </c>
      <c r="B13" s="83"/>
      <c r="C13" s="84"/>
      <c r="D13" s="52"/>
      <c r="E13" s="85"/>
      <c r="F13" s="85"/>
      <c r="G13" s="86"/>
      <c r="H13" s="86"/>
      <c r="I13" s="86"/>
      <c r="J13" s="86"/>
      <c r="K13" s="86"/>
      <c r="L13" s="86"/>
      <c r="M13" s="87"/>
      <c r="N13" s="86"/>
      <c r="O13" s="88"/>
      <c r="P13" s="88"/>
      <c r="Q13" s="85"/>
      <c r="R13" s="85"/>
      <c r="S13" s="85"/>
      <c r="T13" s="85"/>
    </row>
    <row r="14" spans="1:20" s="79" customFormat="1" ht="15">
      <c r="A14" s="27">
        <v>7</v>
      </c>
      <c r="B14" s="83"/>
      <c r="C14" s="84"/>
      <c r="D14" s="52"/>
      <c r="E14" s="85"/>
      <c r="F14" s="85"/>
      <c r="G14" s="86"/>
      <c r="H14" s="86"/>
      <c r="I14" s="86"/>
      <c r="J14" s="86"/>
      <c r="K14" s="86"/>
      <c r="L14" s="86"/>
      <c r="M14" s="87"/>
      <c r="N14" s="86"/>
      <c r="O14" s="88"/>
      <c r="P14" s="88"/>
      <c r="Q14" s="89"/>
      <c r="R14" s="89"/>
      <c r="S14" s="85"/>
      <c r="T14" s="85"/>
    </row>
    <row r="15" spans="1:20" s="79" customFormat="1" ht="15">
      <c r="A15" s="27">
        <v>8</v>
      </c>
      <c r="B15" s="83"/>
      <c r="C15" s="90"/>
      <c r="D15" s="91"/>
      <c r="E15" s="85"/>
      <c r="F15" s="85"/>
      <c r="G15" s="86"/>
      <c r="H15" s="86"/>
      <c r="I15" s="86"/>
      <c r="J15" s="86"/>
      <c r="K15" s="86"/>
      <c r="L15" s="86"/>
      <c r="M15" s="87"/>
      <c r="N15" s="86"/>
      <c r="O15" s="88"/>
      <c r="P15" s="88"/>
      <c r="Q15" s="85"/>
      <c r="R15" s="85"/>
      <c r="S15" s="85"/>
      <c r="T15" s="85"/>
    </row>
    <row r="16" spans="1:20" s="79" customFormat="1" ht="15">
      <c r="A16" s="27">
        <v>9</v>
      </c>
      <c r="B16" s="83"/>
      <c r="C16" s="84"/>
      <c r="D16" s="52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8"/>
      <c r="P16" s="88"/>
      <c r="Q16" s="85"/>
      <c r="R16" s="85"/>
      <c r="S16" s="85"/>
      <c r="T16" s="85"/>
    </row>
    <row r="17" spans="1:20" s="79" customFormat="1" ht="15">
      <c r="A17" s="27">
        <v>10</v>
      </c>
      <c r="B17" s="83"/>
      <c r="C17" s="84"/>
      <c r="D17" s="52"/>
      <c r="E17" s="85"/>
      <c r="F17" s="85"/>
      <c r="G17" s="86"/>
      <c r="H17" s="86"/>
      <c r="I17" s="86"/>
      <c r="J17" s="86"/>
      <c r="K17" s="86"/>
      <c r="L17" s="86"/>
      <c r="M17" s="87"/>
      <c r="N17" s="86"/>
      <c r="O17" s="88"/>
      <c r="P17" s="88"/>
      <c r="Q17" s="85"/>
      <c r="R17" s="85"/>
      <c r="S17" s="85"/>
      <c r="T17" s="85"/>
    </row>
    <row r="18" spans="1:20" s="79" customFormat="1" ht="15">
      <c r="A18" s="27">
        <v>11</v>
      </c>
      <c r="B18" s="83"/>
      <c r="C18" s="84"/>
      <c r="D18" s="52"/>
      <c r="E18" s="85"/>
      <c r="F18" s="85"/>
      <c r="G18" s="86"/>
      <c r="H18" s="86"/>
      <c r="I18" s="86"/>
      <c r="J18" s="86"/>
      <c r="K18" s="86"/>
      <c r="L18" s="86"/>
      <c r="M18" s="87"/>
      <c r="N18" s="86"/>
      <c r="O18" s="88"/>
      <c r="P18" s="88"/>
      <c r="Q18" s="85"/>
      <c r="R18" s="85"/>
      <c r="S18" s="85"/>
      <c r="T18" s="85"/>
    </row>
    <row r="19" spans="1:20" s="79" customFormat="1" ht="15">
      <c r="A19" s="27">
        <v>12</v>
      </c>
      <c r="B19" s="83"/>
      <c r="C19" s="84"/>
      <c r="D19" s="52"/>
      <c r="E19" s="85"/>
      <c r="F19" s="85"/>
      <c r="G19" s="86"/>
      <c r="H19" s="86"/>
      <c r="I19" s="86"/>
      <c r="J19" s="86"/>
      <c r="K19" s="86"/>
      <c r="L19" s="86"/>
      <c r="M19" s="87"/>
      <c r="N19" s="86"/>
      <c r="O19" s="88"/>
      <c r="P19" s="88"/>
      <c r="Q19" s="85"/>
      <c r="R19" s="85"/>
      <c r="S19" s="85"/>
      <c r="T19" s="85"/>
    </row>
    <row r="20" spans="1:20" s="79" customFormat="1" ht="15">
      <c r="A20" s="27">
        <v>13</v>
      </c>
      <c r="B20" s="83"/>
      <c r="C20" s="84"/>
      <c r="D20" s="52"/>
      <c r="E20" s="85"/>
      <c r="F20" s="85"/>
      <c r="G20" s="86"/>
      <c r="H20" s="86"/>
      <c r="I20" s="86"/>
      <c r="J20" s="86"/>
      <c r="K20" s="86"/>
      <c r="L20" s="86"/>
      <c r="M20" s="87"/>
      <c r="N20" s="86"/>
      <c r="O20" s="88"/>
      <c r="P20" s="88"/>
      <c r="Q20" s="85"/>
      <c r="R20" s="85"/>
      <c r="S20" s="85"/>
      <c r="T20" s="85"/>
    </row>
    <row r="21" spans="1:20" s="79" customFormat="1" ht="15">
      <c r="A21" s="27">
        <v>14</v>
      </c>
      <c r="B21" s="83"/>
      <c r="C21" s="84"/>
      <c r="D21" s="52"/>
      <c r="E21" s="85"/>
      <c r="F21" s="85"/>
      <c r="G21" s="86"/>
      <c r="H21" s="86"/>
      <c r="I21" s="86"/>
      <c r="J21" s="86"/>
      <c r="K21" s="86"/>
      <c r="L21" s="86"/>
      <c r="M21" s="87"/>
      <c r="N21" s="86"/>
      <c r="O21" s="88"/>
      <c r="P21" s="88"/>
      <c r="Q21" s="85"/>
      <c r="R21" s="85"/>
      <c r="S21" s="85"/>
      <c r="T21" s="85"/>
    </row>
    <row r="22" spans="1:20" s="79" customFormat="1" ht="15">
      <c r="A22" s="27">
        <v>15</v>
      </c>
      <c r="B22" s="28"/>
      <c r="C22" s="29"/>
      <c r="D22" s="52"/>
      <c r="E22" s="85"/>
      <c r="F22" s="85"/>
      <c r="G22" s="86"/>
      <c r="H22" s="86"/>
      <c r="I22" s="86"/>
      <c r="J22" s="86"/>
      <c r="K22" s="86"/>
      <c r="L22" s="86"/>
      <c r="M22" s="87"/>
      <c r="N22" s="86"/>
      <c r="O22" s="88"/>
      <c r="P22" s="88"/>
      <c r="Q22" s="85"/>
      <c r="R22" s="85"/>
      <c r="S22" s="85"/>
      <c r="T22" s="85"/>
    </row>
    <row r="23" spans="1:20" s="79" customFormat="1" ht="15">
      <c r="A23" s="27">
        <v>16</v>
      </c>
      <c r="B23" s="28"/>
      <c r="C23" s="29"/>
      <c r="D23" s="52"/>
      <c r="E23" s="85"/>
      <c r="F23" s="85"/>
      <c r="G23" s="86"/>
      <c r="H23" s="86"/>
      <c r="I23" s="86"/>
      <c r="J23" s="86"/>
      <c r="K23" s="86"/>
      <c r="L23" s="86"/>
      <c r="M23" s="87"/>
      <c r="N23" s="86"/>
      <c r="O23" s="88"/>
      <c r="P23" s="88"/>
      <c r="Q23" s="85"/>
      <c r="R23" s="85"/>
      <c r="S23" s="85"/>
      <c r="T23" s="85"/>
    </row>
    <row r="24" spans="1:20" s="79" customFormat="1" ht="15">
      <c r="A24" s="27">
        <v>17</v>
      </c>
      <c r="B24" s="92"/>
      <c r="C24" s="11"/>
      <c r="D24" s="93"/>
      <c r="E24" s="85"/>
      <c r="F24" s="85"/>
      <c r="G24" s="86"/>
      <c r="H24" s="86"/>
      <c r="I24" s="86"/>
      <c r="J24" s="86"/>
      <c r="K24" s="86"/>
      <c r="L24" s="86"/>
      <c r="M24" s="87"/>
      <c r="N24" s="86"/>
      <c r="O24" s="88"/>
      <c r="P24" s="88"/>
      <c r="Q24" s="85"/>
      <c r="R24" s="85"/>
      <c r="S24" s="85"/>
      <c r="T24" s="85"/>
    </row>
    <row r="25" spans="1:20" s="79" customFormat="1" ht="15">
      <c r="A25" s="27">
        <v>18</v>
      </c>
      <c r="B25" s="28"/>
      <c r="C25" s="29"/>
      <c r="D25" s="52"/>
      <c r="E25" s="85"/>
      <c r="F25" s="85"/>
      <c r="G25" s="86"/>
      <c r="H25" s="86"/>
      <c r="I25" s="86"/>
      <c r="J25" s="86"/>
      <c r="K25" s="86"/>
      <c r="L25" s="86"/>
      <c r="M25" s="87"/>
      <c r="N25" s="86"/>
      <c r="O25" s="88"/>
      <c r="P25" s="88"/>
      <c r="Q25" s="85"/>
      <c r="R25" s="85"/>
      <c r="S25" s="85"/>
      <c r="T25" s="85"/>
    </row>
    <row r="26" spans="1:20" s="79" customFormat="1" ht="15">
      <c r="A26" s="92"/>
      <c r="B26" s="92"/>
      <c r="C26" s="94"/>
      <c r="D26" s="43"/>
      <c r="E26" s="92"/>
      <c r="F26" s="92"/>
      <c r="G26" s="95"/>
      <c r="H26" s="95"/>
      <c r="I26" s="95"/>
      <c r="J26" s="95"/>
      <c r="K26" s="95"/>
      <c r="L26" s="95"/>
      <c r="M26" s="96"/>
      <c r="N26" s="95"/>
      <c r="O26" s="97"/>
      <c r="P26" s="97"/>
      <c r="Q26" s="92"/>
      <c r="R26" s="92"/>
      <c r="S26" s="92"/>
      <c r="T26" s="92"/>
    </row>
    <row r="27" spans="1:20" s="79" customFormat="1" ht="15">
      <c r="A27" s="99"/>
      <c r="B27" s="99"/>
      <c r="C27" s="100"/>
      <c r="D27" s="38"/>
      <c r="E27" s="99"/>
      <c r="F27" s="99"/>
      <c r="G27" s="101"/>
      <c r="H27" s="101"/>
      <c r="I27" s="101"/>
      <c r="J27" s="101"/>
      <c r="K27" s="101"/>
      <c r="L27" s="101"/>
      <c r="M27" s="102"/>
      <c r="N27" s="101"/>
      <c r="O27" s="103"/>
      <c r="P27" s="103"/>
      <c r="Q27" s="99"/>
      <c r="R27" s="99"/>
      <c r="S27" s="99"/>
      <c r="T27" s="99"/>
    </row>
  </sheetData>
  <sheetProtection/>
  <mergeCells count="20">
    <mergeCell ref="D6:D7"/>
    <mergeCell ref="A4:S4"/>
    <mergeCell ref="A5:S5"/>
    <mergeCell ref="R6:R7"/>
    <mergeCell ref="S6:S7"/>
    <mergeCell ref="T6:T7"/>
    <mergeCell ref="E6:F6"/>
    <mergeCell ref="J6:K6"/>
    <mergeCell ref="G6:I6"/>
    <mergeCell ref="Q6:Q7"/>
    <mergeCell ref="L6:L7"/>
    <mergeCell ref="M6:M7"/>
    <mergeCell ref="N6:N7"/>
    <mergeCell ref="O6:O7"/>
    <mergeCell ref="P6:P7"/>
    <mergeCell ref="A1:B1"/>
    <mergeCell ref="A2:B2"/>
    <mergeCell ref="A6:A7"/>
    <mergeCell ref="B6:B7"/>
    <mergeCell ref="C6:C7"/>
  </mergeCells>
  <printOptions/>
  <pageMargins left="0.56" right="0" top="0.748031496062992" bottom="0.748031496062992" header="0.31496062992126" footer="0.31496062992126"/>
  <pageSetup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.8515625" style="12" customWidth="1"/>
    <col min="2" max="2" width="36.00390625" style="12" customWidth="1"/>
    <col min="3" max="3" width="8.7109375" style="13" customWidth="1"/>
    <col min="4" max="4" width="6.421875" style="1" customWidth="1"/>
    <col min="5" max="5" width="9.8515625" style="4" customWidth="1"/>
    <col min="6" max="6" width="28.421875" style="14" customWidth="1"/>
    <col min="7" max="8" width="10.421875" style="12" customWidth="1"/>
    <col min="9" max="9" width="11.8515625" style="12" customWidth="1"/>
    <col min="10" max="10" width="13.8515625" style="3" customWidth="1"/>
    <col min="11" max="16384" width="9.140625" style="14" customWidth="1"/>
  </cols>
  <sheetData>
    <row r="1" spans="1:17" ht="12.75">
      <c r="A1" s="116" t="s">
        <v>69</v>
      </c>
      <c r="B1" s="116"/>
      <c r="C1" s="43"/>
      <c r="D1" s="44"/>
      <c r="E1" s="44"/>
      <c r="F1" s="50"/>
      <c r="G1" s="45"/>
      <c r="H1" s="45"/>
      <c r="I1" s="46"/>
      <c r="J1" s="47"/>
      <c r="K1" s="44"/>
      <c r="L1" s="44"/>
      <c r="M1" s="44"/>
      <c r="N1" s="44"/>
      <c r="O1" s="44"/>
      <c r="P1" s="48"/>
      <c r="Q1" s="48"/>
    </row>
    <row r="2" spans="1:17" ht="12.75">
      <c r="A2" s="116" t="s">
        <v>70</v>
      </c>
      <c r="B2" s="116"/>
      <c r="C2" s="43"/>
      <c r="D2" s="44"/>
      <c r="E2" s="44"/>
      <c r="F2" s="50"/>
      <c r="G2" s="45"/>
      <c r="H2" s="45"/>
      <c r="I2" s="46"/>
      <c r="J2" s="47"/>
      <c r="K2" s="44"/>
      <c r="L2" s="44"/>
      <c r="M2" s="44"/>
      <c r="N2" s="44"/>
      <c r="O2" s="44"/>
      <c r="P2" s="48"/>
      <c r="Q2" s="48"/>
    </row>
    <row r="3" spans="1:17" ht="12.75">
      <c r="A3" s="71"/>
      <c r="B3" s="71"/>
      <c r="C3" s="43"/>
      <c r="D3" s="44"/>
      <c r="E3" s="44"/>
      <c r="F3" s="50"/>
      <c r="G3" s="45"/>
      <c r="H3" s="45"/>
      <c r="I3" s="46"/>
      <c r="J3" s="47"/>
      <c r="K3" s="44"/>
      <c r="L3" s="44"/>
      <c r="M3" s="44"/>
      <c r="N3" s="44"/>
      <c r="O3" s="44"/>
      <c r="P3" s="48"/>
      <c r="Q3" s="48"/>
    </row>
    <row r="4" spans="1:17" ht="18.75">
      <c r="A4" s="127" t="s">
        <v>85</v>
      </c>
      <c r="B4" s="127"/>
      <c r="C4" s="127"/>
      <c r="D4" s="127"/>
      <c r="E4" s="127"/>
      <c r="F4" s="127"/>
      <c r="G4" s="127"/>
      <c r="H4" s="127"/>
      <c r="I4" s="127"/>
      <c r="J4" s="127"/>
      <c r="K4" s="104"/>
      <c r="L4" s="104"/>
      <c r="M4" s="104"/>
      <c r="N4" s="104"/>
      <c r="O4" s="104"/>
      <c r="P4" s="104"/>
      <c r="Q4" s="104"/>
    </row>
    <row r="5" spans="1:17" ht="18.75">
      <c r="A5" s="119" t="s">
        <v>78</v>
      </c>
      <c r="B5" s="119"/>
      <c r="C5" s="119"/>
      <c r="D5" s="119"/>
      <c r="E5" s="119"/>
      <c r="F5" s="119"/>
      <c r="G5" s="119"/>
      <c r="H5" s="119"/>
      <c r="I5" s="119"/>
      <c r="J5" s="119"/>
      <c r="K5" s="104"/>
      <c r="L5" s="104"/>
      <c r="M5" s="104"/>
      <c r="N5" s="104"/>
      <c r="O5" s="104"/>
      <c r="P5" s="104"/>
      <c r="Q5" s="104"/>
    </row>
    <row r="6" spans="1:10" ht="51" customHeight="1">
      <c r="A6" s="72" t="s">
        <v>0</v>
      </c>
      <c r="B6" s="72" t="s">
        <v>3</v>
      </c>
      <c r="C6" s="105" t="s">
        <v>14</v>
      </c>
      <c r="D6" s="74" t="s">
        <v>17</v>
      </c>
      <c r="E6" s="106" t="s">
        <v>40</v>
      </c>
      <c r="F6" s="107" t="s">
        <v>94</v>
      </c>
      <c r="G6" s="70" t="s">
        <v>86</v>
      </c>
      <c r="H6" s="108" t="s">
        <v>87</v>
      </c>
      <c r="I6" s="115" t="s">
        <v>88</v>
      </c>
      <c r="J6" s="108" t="s">
        <v>87</v>
      </c>
    </row>
    <row r="7" spans="1:10" ht="12.75">
      <c r="A7" s="27">
        <v>1</v>
      </c>
      <c r="B7" s="28"/>
      <c r="C7" s="29"/>
      <c r="D7" s="30"/>
      <c r="E7" s="36"/>
      <c r="F7" s="28"/>
      <c r="G7" s="31"/>
      <c r="H7" s="31"/>
      <c r="I7" s="36"/>
      <c r="J7" s="31"/>
    </row>
    <row r="8" spans="1:10" ht="12.75">
      <c r="A8" s="27">
        <v>2</v>
      </c>
      <c r="B8" s="28"/>
      <c r="C8" s="29"/>
      <c r="D8" s="30"/>
      <c r="E8" s="36"/>
      <c r="F8" s="28"/>
      <c r="G8" s="31"/>
      <c r="H8" s="92"/>
      <c r="I8" s="31"/>
      <c r="J8" s="31"/>
    </row>
    <row r="9" spans="1:10" ht="12.75">
      <c r="A9" s="27">
        <v>3</v>
      </c>
      <c r="B9" s="28"/>
      <c r="C9" s="29"/>
      <c r="D9" s="30"/>
      <c r="E9" s="36"/>
      <c r="F9" s="28"/>
      <c r="G9" s="31"/>
      <c r="H9" s="31"/>
      <c r="I9" s="36"/>
      <c r="J9" s="31"/>
    </row>
    <row r="10" spans="1:10" ht="15" customHeight="1">
      <c r="A10" s="27">
        <v>4</v>
      </c>
      <c r="B10" s="28"/>
      <c r="C10" s="29"/>
      <c r="D10" s="30"/>
      <c r="E10" s="36"/>
      <c r="F10" s="28"/>
      <c r="G10" s="31"/>
      <c r="H10" s="31"/>
      <c r="I10" s="36"/>
      <c r="J10" s="31"/>
    </row>
    <row r="11" spans="1:10" ht="12.75">
      <c r="A11" s="27">
        <v>5</v>
      </c>
      <c r="B11" s="28"/>
      <c r="C11" s="29"/>
      <c r="D11" s="30"/>
      <c r="E11" s="36"/>
      <c r="F11" s="28"/>
      <c r="G11" s="31"/>
      <c r="H11" s="31"/>
      <c r="I11" s="36"/>
      <c r="J11" s="31"/>
    </row>
    <row r="12" spans="1:10" ht="12.75">
      <c r="A12" s="27">
        <v>6</v>
      </c>
      <c r="B12" s="83"/>
      <c r="C12" s="84"/>
      <c r="D12" s="30"/>
      <c r="E12" s="36"/>
      <c r="F12" s="109"/>
      <c r="G12" s="83"/>
      <c r="H12" s="83"/>
      <c r="I12" s="83"/>
      <c r="J12" s="31"/>
    </row>
    <row r="13" spans="1:10" ht="12.75">
      <c r="A13" s="27">
        <v>7</v>
      </c>
      <c r="B13" s="83"/>
      <c r="C13" s="84"/>
      <c r="D13" s="30"/>
      <c r="E13" s="36"/>
      <c r="F13" s="110"/>
      <c r="G13" s="111"/>
      <c r="H13" s="111"/>
      <c r="I13" s="83"/>
      <c r="J13" s="31"/>
    </row>
    <row r="14" spans="1:10" ht="12.75">
      <c r="A14" s="27">
        <v>8</v>
      </c>
      <c r="B14" s="83"/>
      <c r="C14" s="90"/>
      <c r="D14" s="112"/>
      <c r="E14" s="113"/>
      <c r="F14" s="109"/>
      <c r="G14" s="83"/>
      <c r="H14" s="83"/>
      <c r="I14" s="83"/>
      <c r="J14" s="31"/>
    </row>
    <row r="15" spans="1:10" ht="12.75">
      <c r="A15" s="27">
        <v>9</v>
      </c>
      <c r="B15" s="83"/>
      <c r="C15" s="84"/>
      <c r="D15" s="30"/>
      <c r="E15" s="36"/>
      <c r="F15" s="114"/>
      <c r="G15" s="83"/>
      <c r="H15" s="83"/>
      <c r="I15" s="83"/>
      <c r="J15" s="31"/>
    </row>
    <row r="16" spans="1:10" ht="12.75">
      <c r="A16" s="27">
        <v>10</v>
      </c>
      <c r="B16" s="83"/>
      <c r="C16" s="84"/>
      <c r="D16" s="30"/>
      <c r="E16" s="36"/>
      <c r="F16" s="114"/>
      <c r="G16" s="83"/>
      <c r="H16" s="83"/>
      <c r="I16" s="83"/>
      <c r="J16" s="31"/>
    </row>
    <row r="17" spans="1:10" ht="12.75">
      <c r="A17" s="27">
        <v>11</v>
      </c>
      <c r="B17" s="83"/>
      <c r="C17" s="84"/>
      <c r="D17" s="30"/>
      <c r="E17" s="36"/>
      <c r="F17" s="114"/>
      <c r="G17" s="83"/>
      <c r="H17" s="83"/>
      <c r="I17" s="83"/>
      <c r="J17" s="31"/>
    </row>
    <row r="18" spans="1:10" ht="12.75">
      <c r="A18" s="27">
        <v>12</v>
      </c>
      <c r="B18" s="83"/>
      <c r="C18" s="84"/>
      <c r="D18" s="30"/>
      <c r="E18" s="36"/>
      <c r="F18" s="114"/>
      <c r="G18" s="83"/>
      <c r="H18" s="83"/>
      <c r="I18" s="83"/>
      <c r="J18" s="31"/>
    </row>
    <row r="19" spans="1:10" ht="12.75">
      <c r="A19" s="27">
        <v>13</v>
      </c>
      <c r="B19" s="83"/>
      <c r="C19" s="84"/>
      <c r="D19" s="30"/>
      <c r="E19" s="36"/>
      <c r="F19" s="114"/>
      <c r="G19" s="83"/>
      <c r="H19" s="83"/>
      <c r="I19" s="83"/>
      <c r="J19" s="31"/>
    </row>
    <row r="20" spans="1:10" ht="12.75">
      <c r="A20" s="27">
        <v>14</v>
      </c>
      <c r="B20" s="83"/>
      <c r="C20" s="84"/>
      <c r="D20" s="30"/>
      <c r="E20" s="36"/>
      <c r="F20" s="114"/>
      <c r="G20" s="83"/>
      <c r="H20" s="83"/>
      <c r="I20" s="83"/>
      <c r="J20" s="31"/>
    </row>
    <row r="21" spans="1:10" ht="12.75">
      <c r="A21" s="92"/>
      <c r="B21" s="92"/>
      <c r="C21" s="94"/>
      <c r="D21" s="43"/>
      <c r="E21" s="48"/>
      <c r="F21" s="98"/>
      <c r="G21" s="92"/>
      <c r="H21" s="92"/>
      <c r="I21" s="92"/>
      <c r="J21" s="44"/>
    </row>
  </sheetData>
  <sheetProtection/>
  <mergeCells count="4">
    <mergeCell ref="A1:B1"/>
    <mergeCell ref="A2:B2"/>
    <mergeCell ref="A4:J4"/>
    <mergeCell ref="A5:J5"/>
  </mergeCells>
  <printOptions/>
  <pageMargins left="0.46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VWSA-WEB</dc:creator>
  <cp:keywords/>
  <dc:description/>
  <cp:lastModifiedBy>Windows User</cp:lastModifiedBy>
  <cp:lastPrinted>2020-06-03T04:36:02Z</cp:lastPrinted>
  <dcterms:created xsi:type="dcterms:W3CDTF">2019-02-14T04:31:55Z</dcterms:created>
  <dcterms:modified xsi:type="dcterms:W3CDTF">2020-06-03T08:43:19Z</dcterms:modified>
  <cp:category/>
  <cp:version/>
  <cp:contentType/>
  <cp:contentStatus/>
</cp:coreProperties>
</file>